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ate1904="1"/>
  <mc:AlternateContent xmlns:mc="http://schemas.openxmlformats.org/markup-compatibility/2006">
    <mc:Choice Requires="x15">
      <x15ac:absPath xmlns:x15ac="http://schemas.microsoft.com/office/spreadsheetml/2010/11/ac" url="/Users/ianbryce/Documents/Content/"/>
    </mc:Choice>
  </mc:AlternateContent>
  <xr:revisionPtr revIDLastSave="0" documentId="8_{FA769D2E-24E4-A54F-BC90-276FD41DB355}" xr6:coauthVersionLast="43" xr6:coauthVersionMax="43" xr10:uidLastSave="{00000000-0000-0000-0000-000000000000}"/>
  <bookViews>
    <workbookView xWindow="-37180" yWindow="460" windowWidth="36240" windowHeight="20420" tabRatio="762" xr2:uid="{00000000-000D-0000-FFFF-FFFF00000000}"/>
  </bookViews>
  <sheets>
    <sheet name="Instructions" sheetId="7" r:id="rId1"/>
    <sheet name="Supplier Details" sheetId="1" r:id="rId2"/>
    <sheet name="Supplier Financial Ratios" sheetId="6" r:id="rId3"/>
    <sheet name="Supplier Viability Assessment" sheetId="3" r:id="rId4"/>
    <sheet name="Parameters" sheetId="8"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7" i="6" l="1"/>
  <c r="K47" i="6"/>
  <c r="J47" i="6"/>
  <c r="I47" i="6"/>
  <c r="G47" i="6"/>
  <c r="L46" i="6"/>
  <c r="K46" i="6"/>
  <c r="J46" i="6"/>
  <c r="I46" i="6"/>
  <c r="G46" i="6"/>
  <c r="L45" i="6"/>
  <c r="K45" i="6"/>
  <c r="J45" i="6"/>
  <c r="I45" i="6"/>
  <c r="G45" i="6"/>
  <c r="L43" i="6"/>
  <c r="K43" i="6"/>
  <c r="J43" i="6"/>
  <c r="I43" i="6"/>
  <c r="G43" i="6"/>
  <c r="H43" i="6" s="1"/>
  <c r="L42" i="6"/>
  <c r="K42" i="6"/>
  <c r="J42" i="6"/>
  <c r="I42" i="6"/>
  <c r="G42" i="6"/>
  <c r="L41" i="6"/>
  <c r="K41" i="6"/>
  <c r="J41" i="6"/>
  <c r="I41" i="6"/>
  <c r="G41" i="6"/>
  <c r="L39" i="6"/>
  <c r="K39" i="6"/>
  <c r="J39" i="6"/>
  <c r="I39" i="6"/>
  <c r="G39" i="6"/>
  <c r="L38" i="6"/>
  <c r="K38" i="6"/>
  <c r="J38" i="6"/>
  <c r="I38" i="6"/>
  <c r="G38" i="6"/>
  <c r="H38" i="6" s="1"/>
  <c r="L37" i="6"/>
  <c r="K37" i="6"/>
  <c r="J37" i="6"/>
  <c r="I37" i="6"/>
  <c r="G37" i="6"/>
  <c r="L36" i="6"/>
  <c r="K36" i="6"/>
  <c r="J36" i="6"/>
  <c r="I36" i="6"/>
  <c r="G36" i="6"/>
  <c r="L31" i="6"/>
  <c r="K31" i="6"/>
  <c r="J31" i="6"/>
  <c r="I31" i="6"/>
  <c r="G31" i="6"/>
  <c r="L30" i="6"/>
  <c r="K30" i="6"/>
  <c r="J30" i="6"/>
  <c r="I30" i="6"/>
  <c r="G30" i="6"/>
  <c r="L29" i="6"/>
  <c r="K29" i="6"/>
  <c r="J29" i="6"/>
  <c r="I29" i="6"/>
  <c r="G29" i="6"/>
  <c r="L27" i="6"/>
  <c r="K27" i="6"/>
  <c r="J27" i="6"/>
  <c r="I27" i="6"/>
  <c r="G27" i="6"/>
  <c r="H27" i="6" s="1"/>
  <c r="L26" i="6"/>
  <c r="K26" i="6"/>
  <c r="J26" i="6"/>
  <c r="I26" i="6"/>
  <c r="G26" i="6"/>
  <c r="L25" i="6"/>
  <c r="K25" i="6"/>
  <c r="J25" i="6"/>
  <c r="I25" i="6"/>
  <c r="G25" i="6"/>
  <c r="H25" i="6" s="1"/>
  <c r="L23" i="6"/>
  <c r="K23" i="6"/>
  <c r="J23" i="6"/>
  <c r="I23" i="6"/>
  <c r="G23" i="6"/>
  <c r="L22" i="6"/>
  <c r="K22" i="6"/>
  <c r="J22" i="6"/>
  <c r="I22" i="6"/>
  <c r="G22" i="6"/>
  <c r="H22" i="6" s="1"/>
  <c r="L21" i="6"/>
  <c r="K21" i="6"/>
  <c r="J21" i="6"/>
  <c r="I21" i="6"/>
  <c r="G21" i="6"/>
  <c r="L20" i="6"/>
  <c r="K20" i="6"/>
  <c r="J20" i="6"/>
  <c r="I20" i="6"/>
  <c r="G20" i="6"/>
  <c r="H36" i="6" l="1"/>
  <c r="H41" i="6"/>
  <c r="H46" i="6"/>
  <c r="H23" i="6"/>
  <c r="H29" i="6"/>
  <c r="H42" i="6"/>
  <c r="H47" i="6"/>
  <c r="H37" i="6"/>
  <c r="J48" i="6" s="1"/>
  <c r="J49" i="6" s="1"/>
  <c r="H20" i="6"/>
  <c r="H30" i="6"/>
  <c r="H21" i="6"/>
  <c r="H26" i="6"/>
  <c r="H31" i="6"/>
  <c r="H39" i="6"/>
  <c r="H45" i="6"/>
  <c r="K48" i="6"/>
  <c r="K49" i="6" s="1"/>
  <c r="L15" i="6"/>
  <c r="K15" i="6"/>
  <c r="J15" i="6"/>
  <c r="I15" i="6"/>
  <c r="L14" i="6"/>
  <c r="K14" i="6"/>
  <c r="J14" i="6"/>
  <c r="I14" i="6"/>
  <c r="L13" i="6"/>
  <c r="K13" i="6"/>
  <c r="J13" i="6"/>
  <c r="I13" i="6"/>
  <c r="L11" i="6"/>
  <c r="K11" i="6"/>
  <c r="J11" i="6"/>
  <c r="I11" i="6"/>
  <c r="L10" i="6"/>
  <c r="K10" i="6"/>
  <c r="J10" i="6"/>
  <c r="I10" i="6"/>
  <c r="L9" i="6"/>
  <c r="K9" i="6"/>
  <c r="J9" i="6"/>
  <c r="I9" i="6"/>
  <c r="L7" i="6"/>
  <c r="K7" i="6"/>
  <c r="J7" i="6"/>
  <c r="I7" i="6"/>
  <c r="L6" i="6"/>
  <c r="K6" i="6"/>
  <c r="J6" i="6"/>
  <c r="I6" i="6"/>
  <c r="L5" i="6"/>
  <c r="K5" i="6"/>
  <c r="J5" i="6"/>
  <c r="I5" i="6"/>
  <c r="L4" i="6"/>
  <c r="K4" i="6"/>
  <c r="J4" i="6"/>
  <c r="I4" i="6"/>
  <c r="G15" i="6"/>
  <c r="G14" i="6"/>
  <c r="G13" i="6"/>
  <c r="G11" i="6"/>
  <c r="H11" i="6" s="1"/>
  <c r="G10" i="6"/>
  <c r="G9" i="6"/>
  <c r="G7" i="6"/>
  <c r="G6" i="6"/>
  <c r="G5" i="6"/>
  <c r="G4" i="6"/>
  <c r="L32" i="6" l="1"/>
  <c r="L33" i="6" s="1"/>
  <c r="L48" i="6"/>
  <c r="L49" i="6" s="1"/>
  <c r="I48" i="6"/>
  <c r="I49" i="6" s="1"/>
  <c r="H4" i="6"/>
  <c r="H7" i="6"/>
  <c r="I32" i="6"/>
  <c r="I33" i="6" s="1"/>
  <c r="H6" i="6"/>
  <c r="H13" i="6"/>
  <c r="J32" i="6"/>
  <c r="J33" i="6" s="1"/>
  <c r="K32" i="6"/>
  <c r="H48" i="6"/>
  <c r="B47" i="6"/>
  <c r="H14" i="6"/>
  <c r="H15" i="6"/>
  <c r="H10" i="6"/>
  <c r="H9" i="6"/>
  <c r="H5" i="6"/>
  <c r="K33" i="6" l="1"/>
  <c r="B31" i="6" s="1"/>
  <c r="J16" i="6"/>
  <c r="J17" i="6" s="1"/>
  <c r="I16" i="6"/>
  <c r="I17" i="6" s="1"/>
  <c r="L16" i="6"/>
  <c r="L17" i="6" s="1"/>
  <c r="K16" i="6"/>
  <c r="K17" i="6" s="1"/>
  <c r="H32" i="6" l="1"/>
  <c r="H16" i="6"/>
  <c r="B15" i="6"/>
  <c r="L1" i="6" l="1"/>
  <c r="K1" i="6"/>
  <c r="J1" i="6"/>
  <c r="I1" i="6"/>
  <c r="C1" i="6" l="1"/>
  <c r="B22" i="3" s="1"/>
  <c r="D23" i="3" l="1"/>
  <c r="D24" i="3" s="1"/>
  <c r="E23" i="3"/>
  <c r="E24" i="3" s="1"/>
  <c r="F23" i="3"/>
  <c r="F24" i="3" s="1"/>
  <c r="C23" i="3"/>
  <c r="C24" i="3" l="1"/>
  <c r="C26" i="3"/>
  <c r="B24" i="3" s="1"/>
</calcChain>
</file>

<file path=xl/sharedStrings.xml><?xml version="1.0" encoding="utf-8"?>
<sst xmlns="http://schemas.openxmlformats.org/spreadsheetml/2006/main" count="246" uniqueCount="117">
  <si>
    <t>Contract Name</t>
  </si>
  <si>
    <t>Details</t>
  </si>
  <si>
    <t>Annual Value</t>
  </si>
  <si>
    <t>Critical?</t>
  </si>
  <si>
    <t>Start Date</t>
  </si>
  <si>
    <t>End Date</t>
  </si>
  <si>
    <t>Ratio</t>
  </si>
  <si>
    <t>Financial Element</t>
  </si>
  <si>
    <t>Value (‘000)</t>
  </si>
  <si>
    <t>Profitability Ratios</t>
  </si>
  <si>
    <t>&lt;,&gt;</t>
  </si>
  <si>
    <t>Actual</t>
  </si>
  <si>
    <t>Average Accounts Payable</t>
  </si>
  <si>
    <t>Return on Assets</t>
  </si>
  <si>
    <t>Average Accounts Receivable</t>
  </si>
  <si>
    <t>Return on Equity</t>
  </si>
  <si>
    <t>Average Inventory</t>
  </si>
  <si>
    <t>Gross Profit Margin</t>
  </si>
  <si>
    <t>Cost of Goods Sold</t>
  </si>
  <si>
    <t>Net Profit Margin</t>
  </si>
  <si>
    <t>Current Assets</t>
  </si>
  <si>
    <t>Current Liabilities</t>
  </si>
  <si>
    <t>Liquidity Ratios</t>
  </si>
  <si>
    <t>Inventory</t>
  </si>
  <si>
    <t>Current Ratio</t>
  </si>
  <si>
    <t>Net Income</t>
  </si>
  <si>
    <t>Quick Ratio</t>
  </si>
  <si>
    <t>Sales</t>
  </si>
  <si>
    <t>Net Working Capital Ratio</t>
  </si>
  <si>
    <t>Stockholders’ Equity</t>
  </si>
  <si>
    <t>Total Assets</t>
  </si>
  <si>
    <t>Activity Ratios</t>
  </si>
  <si>
    <t>Accounts Receivable Turnover</t>
  </si>
  <si>
    <t>Accounts Payable Turnover</t>
  </si>
  <si>
    <t>Inventory Turnover</t>
  </si>
  <si>
    <t>Target</t>
  </si>
  <si>
    <t>Concern limits</t>
  </si>
  <si>
    <t>&lt;</t>
  </si>
  <si>
    <t>&gt;</t>
  </si>
  <si>
    <t>low</t>
  </si>
  <si>
    <t>med</t>
  </si>
  <si>
    <t>Supplier  Viability Assessment</t>
  </si>
  <si>
    <t xml:space="preserve">Supplier Viability Assessment </t>
  </si>
  <si>
    <t>Supplier Viability Assessment</t>
  </si>
  <si>
    <t>Viability Warning Signs</t>
  </si>
  <si>
    <t>Concern</t>
  </si>
  <si>
    <t>Raw material shortages</t>
  </si>
  <si>
    <t>Lowering of quality</t>
  </si>
  <si>
    <t>Delivery time blow-out</t>
  </si>
  <si>
    <t>Sustained bad publicity</t>
  </si>
  <si>
    <t>Up-front payment required with orders</t>
  </si>
  <si>
    <t>Restatement of earnings and profit estimates</t>
  </si>
  <si>
    <t>Deteriorating credit rating</t>
  </si>
  <si>
    <t>Large part of customer base found in struggling industries</t>
  </si>
  <si>
    <t>Large part of supply chain located in depressed economies</t>
  </si>
  <si>
    <t>Major focus on cost-cutting</t>
  </si>
  <si>
    <t>Delays in producing new products and services</t>
  </si>
  <si>
    <t>Financial dependence on one or two major customers</t>
  </si>
  <si>
    <t>Rumoured acquisition target</t>
  </si>
  <si>
    <t>Additional discounts offered for on-time payment</t>
  </si>
  <si>
    <t>Underperforming subsidiaries</t>
  </si>
  <si>
    <t>Appointment of an administrator</t>
  </si>
  <si>
    <t>High visibility technology failures and/or legal action</t>
  </si>
  <si>
    <t>Major growth or organisational restructuring</t>
  </si>
  <si>
    <t>Parameters</t>
  </si>
  <si>
    <t>none</t>
  </si>
  <si>
    <t>high</t>
  </si>
  <si>
    <t>Concern Rating</t>
  </si>
  <si>
    <t>None</t>
  </si>
  <si>
    <t>Low</t>
  </si>
  <si>
    <t>Medium</t>
  </si>
  <si>
    <t>High</t>
  </si>
  <si>
    <t>Viability risk limit</t>
  </si>
  <si>
    <t>Distance from financial ratio target</t>
  </si>
  <si>
    <t>Concern weighting factor</t>
  </si>
  <si>
    <t>Instructions</t>
  </si>
  <si>
    <t>b</t>
  </si>
  <si>
    <t>a</t>
  </si>
  <si>
    <r>
      <t xml:space="preserve">In the </t>
    </r>
    <r>
      <rPr>
        <sz val="11"/>
        <color rgb="FFFF0000"/>
        <rFont val="Calibri"/>
        <family val="2"/>
      </rPr>
      <t>Supplier Financial Ratios</t>
    </r>
    <r>
      <rPr>
        <sz val="11"/>
        <color indexed="8"/>
        <rFont val="Calibri"/>
        <family val="2"/>
      </rPr>
      <t xml:space="preserve"> tab, </t>
    </r>
  </si>
  <si>
    <t>Financial ratios concern level</t>
  </si>
  <si>
    <t>Supplier Name</t>
  </si>
  <si>
    <t xml:space="preserve">Overall supplier viability concerns rating         </t>
  </si>
  <si>
    <r>
      <t xml:space="preserve">In the </t>
    </r>
    <r>
      <rPr>
        <sz val="11"/>
        <color rgb="FFFF0000"/>
        <rFont val="Calibri"/>
        <family val="2"/>
      </rPr>
      <t>Supplier Viability Assessment</t>
    </r>
    <r>
      <rPr>
        <sz val="11"/>
        <color indexed="8"/>
        <rFont val="Calibri"/>
        <family val="2"/>
      </rPr>
      <t xml:space="preserve"> tab,</t>
    </r>
  </si>
  <si>
    <t>c</t>
  </si>
  <si>
    <t>Engagement with financial specialists is likely to be needed in order to obtain all the details necessary for completion of this tab.</t>
  </si>
  <si>
    <t>Declaration of bankruptcy</t>
  </si>
  <si>
    <r>
      <rPr>
        <sz val="11"/>
        <color rgb="FFFF0000"/>
        <rFont val="Calibri"/>
        <family val="2"/>
      </rPr>
      <t>Distance from financial ratio target</t>
    </r>
    <r>
      <rPr>
        <sz val="11"/>
        <color indexed="8"/>
        <rFont val="Calibri"/>
        <family val="2"/>
      </rPr>
      <t>. Each calculated ratio will be compared against a specified target value. The distance or % difference above or below target is used to determine the concern level. While the distance settings can be changed to suit needs, these settings apply to all ratios equally. Some work would be required to set up different distance settings for certain ratios</t>
    </r>
  </si>
  <si>
    <r>
      <rPr>
        <sz val="11"/>
        <color rgb="FFFF0000"/>
        <rFont val="Calibri"/>
        <family val="2"/>
      </rPr>
      <t>Concern weighting factors</t>
    </r>
    <r>
      <rPr>
        <sz val="11"/>
        <color indexed="8"/>
        <rFont val="Calibri"/>
        <family val="2"/>
      </rPr>
      <t xml:space="preserve">. The overall financial viability assessment results from summation of its various individual concern levels. The higher the concern level, the greater its weighting for summation purposes. These weightings are closely related to the settings used in the following table, so changing them may have unpredictable consequences </t>
    </r>
  </si>
  <si>
    <r>
      <t xml:space="preserve">The </t>
    </r>
    <r>
      <rPr>
        <sz val="11"/>
        <color rgb="FFFF0000"/>
        <rFont val="Calibri"/>
        <family val="2"/>
      </rPr>
      <t>Parameters</t>
    </r>
    <r>
      <rPr>
        <sz val="11"/>
        <color indexed="8"/>
        <rFont val="Calibri"/>
        <family val="2"/>
      </rPr>
      <t xml:space="preserve"> tab contains a set of values used for calculating concern ratings:</t>
    </r>
  </si>
  <si>
    <t>ABC Co</t>
  </si>
  <si>
    <t>ABC MSA 6/19</t>
  </si>
  <si>
    <t>ABC Software Agreement 2017</t>
  </si>
  <si>
    <t>IT consulting services</t>
  </si>
  <si>
    <t>ABC App software licences</t>
  </si>
  <si>
    <t>Currency</t>
  </si>
  <si>
    <t>USD</t>
  </si>
  <si>
    <t>GBP</t>
  </si>
  <si>
    <t>N</t>
  </si>
  <si>
    <t>Y</t>
  </si>
  <si>
    <t>May 2021</t>
  </si>
  <si>
    <t>May 2019</t>
  </si>
  <si>
    <t>Jan 2017</t>
  </si>
  <si>
    <t>Dec 2019</t>
  </si>
  <si>
    <t>CurrYear - 1</t>
  </si>
  <si>
    <t>Curr Year</t>
  </si>
  <si>
    <t>CurrYear - 2</t>
  </si>
  <si>
    <t>Enter assessment date here</t>
  </si>
  <si>
    <t xml:space="preserve">Provide details of the target value for each ratio, plus an indicator showing whether the calculated ratio should preferably be above or below the target.The calculated ratio will be highlighted with a green, yellow, orange or red background to visually represent the level of concern about the ratio as None, Low, Medium or High respectively </t>
  </si>
  <si>
    <t>Provide a rating of any concerns with each specific warning sign. Note that the concern rating from the Supplier Financial Ratios tab is automatically loaded</t>
  </si>
  <si>
    <r>
      <t xml:space="preserve">In the </t>
    </r>
    <r>
      <rPr>
        <sz val="11"/>
        <color rgb="FFFF0000"/>
        <rFont val="Calibri"/>
        <family val="2"/>
      </rPr>
      <t>Supplier Details</t>
    </r>
    <r>
      <rPr>
        <sz val="11"/>
        <color indexed="8"/>
        <rFont val="Calibri"/>
        <family val="2"/>
      </rPr>
      <t xml:space="preserve"> tab, provide the assessment date plus an overview of the contracts in place with the supplier, to highlight its importance. </t>
    </r>
  </si>
  <si>
    <t>d</t>
  </si>
  <si>
    <t xml:space="preserve">An overall viability concern rating will be calculated for each year being assessed, plus a rolled-up overall rating </t>
  </si>
  <si>
    <t>Unhealthy financial ratios (auto-loaded)</t>
  </si>
  <si>
    <t>If additional warning signs are needed, the required number of rows should be added before the last row, the details entered, then all the warning sign rows should be sorted into ascending order.</t>
  </si>
  <si>
    <r>
      <rPr>
        <sz val="11"/>
        <color rgb="FFFF0000"/>
        <rFont val="Calibri"/>
        <family val="2"/>
      </rPr>
      <t>Viability risk limits</t>
    </r>
    <r>
      <rPr>
        <sz val="11"/>
        <color indexed="8"/>
        <rFont val="Calibri"/>
        <family val="2"/>
      </rPr>
      <t xml:space="preserve">. The overall viability concerns rating is based on this table's settings, so changing them may have unpredictable consequences. </t>
    </r>
  </si>
  <si>
    <r>
      <t xml:space="preserve">Provide </t>
    </r>
    <r>
      <rPr>
        <sz val="11"/>
        <color rgb="FFFF0000"/>
        <rFont val="Calibri"/>
        <family val="2"/>
      </rPr>
      <t>current</t>
    </r>
    <r>
      <rPr>
        <sz val="11"/>
        <color indexed="8"/>
        <rFont val="Calibri"/>
        <family val="2"/>
      </rPr>
      <t xml:space="preserve"> details of the financial elements listed, plus </t>
    </r>
    <r>
      <rPr>
        <sz val="11"/>
        <color rgb="FFFF0000"/>
        <rFont val="Calibri"/>
        <family val="2"/>
      </rPr>
      <t xml:space="preserve">one or two prior years </t>
    </r>
    <r>
      <rPr>
        <sz val="11"/>
        <rFont val="Calibri"/>
        <family val="2"/>
      </rPr>
      <t>as needed for year-on-year comparison</t>
    </r>
    <r>
      <rPr>
        <sz val="11"/>
        <color indexed="8"/>
        <rFont val="Calibri"/>
        <family val="2"/>
      </rPr>
      <t xml:space="preserve">. Ratios will be automatically calculated for each element when its component values have been input. </t>
    </r>
  </si>
  <si>
    <t>Templates by Gatekeeper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</si>
</sst>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indexed="8"/>
      <name val="Helvetica Neue"/>
    </font>
    <font>
      <b/>
      <sz val="12"/>
      <color theme="0"/>
      <name val="Calibri"/>
      <family val="2"/>
    </font>
    <font>
      <b/>
      <sz val="11"/>
      <color theme="0"/>
      <name val="Calibri"/>
      <family val="2"/>
    </font>
    <font>
      <sz val="11"/>
      <color indexed="8"/>
      <name val="Calibri"/>
      <family val="2"/>
    </font>
    <font>
      <b/>
      <sz val="10"/>
      <color theme="0"/>
      <name val="Helvetica Neue"/>
    </font>
    <font>
      <sz val="11"/>
      <color rgb="FFFF0000"/>
      <name val="Calibri"/>
      <family val="2"/>
    </font>
    <font>
      <sz val="11"/>
      <name val="Calibri"/>
      <family val="2"/>
    </font>
    <font>
      <b/>
      <sz val="11"/>
      <color theme="1"/>
      <name val="Calibri"/>
      <family val="2"/>
    </font>
  </fonts>
  <fills count="5">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applyNumberFormat="0" applyFill="0" applyBorder="0" applyProtection="0">
      <alignment vertical="top" wrapText="1"/>
    </xf>
  </cellStyleXfs>
  <cellXfs count="73">
    <xf numFmtId="0" fontId="0" fillId="0" borderId="0" xfId="0" applyFont="1" applyAlignment="1">
      <alignment vertical="top" wrapText="1"/>
    </xf>
    <xf numFmtId="0" fontId="2" fillId="2" borderId="1" xfId="0" applyFont="1" applyFill="1" applyBorder="1" applyAlignment="1">
      <alignment vertical="center" wrapText="1"/>
    </xf>
    <xf numFmtId="0" fontId="3" fillId="0" borderId="0" xfId="0" applyFont="1" applyBorder="1" applyAlignment="1">
      <alignment vertical="center" wrapText="1"/>
    </xf>
    <xf numFmtId="0" fontId="3" fillId="0" borderId="0" xfId="0" applyNumberFormat="1" applyFont="1" applyAlignment="1">
      <alignment vertical="center" wrapText="1"/>
    </xf>
    <xf numFmtId="0" fontId="3" fillId="0" borderId="0" xfId="0" applyFont="1" applyAlignment="1">
      <alignment vertical="center" wrapText="1"/>
    </xf>
    <xf numFmtId="0" fontId="3" fillId="0" borderId="1" xfId="0" applyNumberFormat="1" applyFont="1" applyBorder="1" applyAlignment="1">
      <alignment horizontal="center" vertical="center" wrapText="1"/>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3"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2" xfId="0" applyNumberFormat="1" applyFont="1" applyBorder="1" applyAlignment="1">
      <alignment vertical="center" wrapText="1"/>
    </xf>
    <xf numFmtId="0" fontId="3" fillId="0" borderId="1" xfId="0" applyNumberFormat="1" applyFont="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NumberFormat="1" applyFont="1" applyAlignment="1">
      <alignment vertical="top" wrapText="1"/>
    </xf>
    <xf numFmtId="0" fontId="3" fillId="0" borderId="0" xfId="0" applyFont="1" applyAlignment="1">
      <alignment vertical="top" wrapText="1"/>
    </xf>
    <xf numFmtId="49" fontId="2" fillId="2" borderId="1" xfId="0" applyNumberFormat="1" applyFont="1" applyFill="1" applyBorder="1" applyAlignment="1">
      <alignment vertical="top" wrapText="1"/>
    </xf>
    <xf numFmtId="0" fontId="3" fillId="0" borderId="1" xfId="0" applyNumberFormat="1" applyFont="1" applyBorder="1" applyAlignment="1">
      <alignment vertical="top" wrapText="1"/>
    </xf>
    <xf numFmtId="0" fontId="2" fillId="2" borderId="1" xfId="0" applyFont="1" applyFill="1" applyBorder="1" applyAlignment="1">
      <alignment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0" fillId="0" borderId="1" xfId="0" applyFont="1" applyBorder="1" applyAlignment="1">
      <alignment horizontal="center" vertical="top" wrapText="1"/>
    </xf>
    <xf numFmtId="0" fontId="4" fillId="2" borderId="1" xfId="0" applyFont="1" applyFill="1" applyBorder="1" applyAlignment="1">
      <alignment vertical="top" wrapText="1"/>
    </xf>
    <xf numFmtId="0" fontId="1" fillId="2" borderId="1" xfId="0" applyFont="1" applyFill="1" applyBorder="1" applyAlignment="1">
      <alignment horizontal="left" vertical="center" wrapText="1"/>
    </xf>
    <xf numFmtId="0" fontId="4"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2" fillId="2" borderId="1" xfId="0" applyFont="1" applyFill="1" applyBorder="1" applyAlignment="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horizontal="center" vertical="center" wrapText="1"/>
    </xf>
    <xf numFmtId="0" fontId="3" fillId="0" borderId="1" xfId="0" applyFont="1" applyBorder="1" applyAlignment="1">
      <alignment vertical="top" wrapText="1"/>
    </xf>
    <xf numFmtId="0" fontId="3" fillId="0" borderId="4" xfId="0" applyFont="1" applyBorder="1" applyAlignment="1">
      <alignment vertical="top"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3" fillId="0" borderId="1"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vertical="top" wrapText="1"/>
    </xf>
    <xf numFmtId="3" fontId="3" fillId="0" borderId="1" xfId="0" applyNumberFormat="1" applyFont="1" applyBorder="1" applyAlignment="1">
      <alignment vertical="top" wrapText="1"/>
    </xf>
    <xf numFmtId="3"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 fillId="0" borderId="1" xfId="0" quotePrefix="1" applyNumberFormat="1" applyFont="1" applyBorder="1" applyAlignment="1">
      <alignment horizontal="center" vertical="top" wrapText="1"/>
    </xf>
    <xf numFmtId="17" fontId="3" fillId="0" borderId="1" xfId="0" quotePrefix="1" applyNumberFormat="1" applyFont="1" applyBorder="1" applyAlignment="1">
      <alignment horizontal="center" vertical="top" wrapText="1"/>
    </xf>
    <xf numFmtId="0" fontId="2" fillId="2" borderId="1" xfId="0" applyFont="1" applyFill="1" applyBorder="1" applyAlignment="1">
      <alignment horizontal="center" vertical="center" wrapText="1"/>
    </xf>
    <xf numFmtId="0" fontId="3" fillId="0" borderId="0" xfId="0" applyFont="1" applyBorder="1" applyAlignment="1">
      <alignment vertical="top" wrapText="1"/>
    </xf>
    <xf numFmtId="0" fontId="3" fillId="0" borderId="0" xfId="0" quotePrefix="1" applyNumberFormat="1" applyFont="1" applyAlignment="1">
      <alignment vertical="center" wrapText="1"/>
    </xf>
    <xf numFmtId="0" fontId="3" fillId="3" borderId="1" xfId="0" applyFont="1" applyFill="1" applyBorder="1" applyAlignment="1">
      <alignment vertical="center"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wrapText="1"/>
    </xf>
    <xf numFmtId="0" fontId="2" fillId="2" borderId="0" xfId="0" applyFont="1" applyFill="1" applyAlignment="1">
      <alignment horizontal="center" vertical="top" wrapText="1"/>
    </xf>
    <xf numFmtId="0" fontId="1" fillId="2" borderId="0" xfId="0" applyFont="1" applyFill="1" applyAlignment="1">
      <alignment vertical="top" wrapText="1"/>
    </xf>
    <xf numFmtId="49" fontId="2" fillId="2" borderId="5"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3" fillId="0" borderId="5" xfId="0" applyNumberFormat="1" applyFont="1" applyBorder="1" applyAlignment="1">
      <alignment vertical="center" wrapText="1"/>
    </xf>
    <xf numFmtId="49" fontId="3" fillId="0" borderId="2" xfId="0" applyNumberFormat="1" applyFont="1" applyBorder="1" applyAlignment="1">
      <alignment vertical="center" wrapText="1"/>
    </xf>
    <xf numFmtId="49" fontId="2" fillId="2" borderId="2"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3" fillId="0" borderId="1" xfId="0" applyNumberFormat="1" applyFont="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7" fillId="0" borderId="0" xfId="0" applyFont="1" applyAlignment="1">
      <alignment horizontal="left"/>
    </xf>
    <xf numFmtId="0" fontId="0" fillId="4" borderId="0" xfId="0" applyFill="1" applyAlignment="1"/>
    <xf numFmtId="0" fontId="0" fillId="0" borderId="0" xfId="0" applyAlignment="1"/>
  </cellXfs>
  <cellStyles count="1">
    <cellStyle name="Normal" xfId="0" builtinId="0"/>
  </cellStyles>
  <dxfs count="80">
    <dxf>
      <fill>
        <patternFill>
          <bgColor rgb="FFFF0000"/>
        </patternFill>
      </fill>
    </dxf>
    <dxf>
      <fill>
        <patternFill>
          <bgColor rgb="FFFFC000"/>
        </patternFill>
      </fill>
    </dxf>
    <dxf>
      <fill>
        <patternFill>
          <bgColor rgb="FFFFFF66"/>
        </patternFill>
      </fill>
    </dxf>
    <dxf>
      <fill>
        <patternFill>
          <bgColor rgb="FF66FF66"/>
        </patternFill>
      </fill>
    </dxf>
    <dxf>
      <fill>
        <patternFill>
          <bgColor rgb="FFFF0000"/>
        </patternFill>
      </fill>
    </dxf>
    <dxf>
      <fill>
        <patternFill>
          <bgColor rgb="FFFFC000"/>
        </patternFill>
      </fill>
    </dxf>
    <dxf>
      <fill>
        <patternFill>
          <bgColor rgb="FFFFFF66"/>
        </patternFill>
      </fill>
    </dxf>
    <dxf>
      <fill>
        <patternFill>
          <bgColor rgb="FF66FF66"/>
        </patternFill>
      </fill>
    </dxf>
    <dxf>
      <fill>
        <patternFill>
          <bgColor rgb="FFFF0000"/>
        </patternFill>
      </fill>
    </dxf>
    <dxf>
      <fill>
        <patternFill>
          <bgColor rgb="FFFFC000"/>
        </patternFill>
      </fill>
    </dxf>
    <dxf>
      <fill>
        <patternFill>
          <bgColor rgb="FFFFFF66"/>
        </patternFill>
      </fill>
    </dxf>
    <dxf>
      <fill>
        <patternFill>
          <bgColor rgb="FF66FF66"/>
        </patternFill>
      </fill>
    </dxf>
    <dxf>
      <fill>
        <patternFill>
          <bgColor rgb="FFFF0000"/>
        </patternFill>
      </fill>
    </dxf>
    <dxf>
      <fill>
        <patternFill>
          <bgColor rgb="FFFFCC00"/>
        </patternFill>
      </fill>
    </dxf>
    <dxf>
      <fill>
        <patternFill>
          <bgColor rgb="FFFFFF00"/>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CC00"/>
        </patternFill>
      </fill>
    </dxf>
    <dxf>
      <fill>
        <patternFill>
          <bgColor rgb="FFFFFF00"/>
        </patternFill>
      </fill>
    </dxf>
    <dxf>
      <fill>
        <patternFill>
          <bgColor rgb="FF66FF66"/>
        </patternFill>
      </fill>
    </dxf>
    <dxf>
      <fill>
        <patternFill>
          <bgColor rgb="FFFF0000"/>
        </patternFill>
      </fill>
    </dxf>
    <dxf>
      <fill>
        <patternFill>
          <bgColor rgb="FFFFC000"/>
        </patternFill>
      </fill>
    </dxf>
    <dxf>
      <fill>
        <patternFill>
          <bgColor rgb="FFFFFF66"/>
        </patternFill>
      </fill>
    </dxf>
    <dxf>
      <fill>
        <patternFill>
          <bgColor rgb="FF66FF66"/>
        </patternFill>
      </fill>
    </dxf>
    <dxf>
      <fill>
        <patternFill>
          <bgColor rgb="FFFF0000"/>
        </patternFill>
      </fill>
    </dxf>
    <dxf>
      <fill>
        <patternFill>
          <bgColor rgb="FFFFC000"/>
        </patternFill>
      </fill>
    </dxf>
    <dxf>
      <fill>
        <patternFill>
          <bgColor rgb="FFFFFF66"/>
        </patternFill>
      </fill>
    </dxf>
    <dxf>
      <fill>
        <patternFill>
          <bgColor rgb="FF66FF66"/>
        </patternFill>
      </fill>
    </dxf>
    <dxf>
      <fill>
        <patternFill>
          <bgColor rgb="FFFF0000"/>
        </patternFill>
      </fill>
    </dxf>
    <dxf>
      <fill>
        <patternFill>
          <bgColor rgb="FFFFCC00"/>
        </patternFill>
      </fill>
    </dxf>
    <dxf>
      <fill>
        <patternFill>
          <bgColor rgb="FFFFFF00"/>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CC00"/>
        </patternFill>
      </fill>
    </dxf>
    <dxf>
      <fill>
        <patternFill>
          <bgColor rgb="FFFFFF00"/>
        </patternFill>
      </fill>
    </dxf>
    <dxf>
      <fill>
        <patternFill>
          <bgColor rgb="FF66FF66"/>
        </patternFill>
      </fill>
    </dxf>
    <dxf>
      <fill>
        <patternFill>
          <bgColor rgb="FFFF0000"/>
        </patternFill>
      </fill>
    </dxf>
    <dxf>
      <fill>
        <patternFill>
          <bgColor rgb="FFFFCC00"/>
        </patternFill>
      </fill>
    </dxf>
    <dxf>
      <fill>
        <patternFill>
          <bgColor rgb="FFFFFF00"/>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9900"/>
        </patternFill>
      </fill>
    </dxf>
    <dxf>
      <fill>
        <patternFill>
          <bgColor rgb="FFFFFF66"/>
        </patternFill>
      </fill>
    </dxf>
    <dxf>
      <fill>
        <patternFill>
          <bgColor rgb="FF66FF66"/>
        </patternFill>
      </fill>
    </dxf>
    <dxf>
      <fill>
        <patternFill>
          <bgColor rgb="FFFF0000"/>
        </patternFill>
      </fill>
    </dxf>
    <dxf>
      <fill>
        <patternFill>
          <bgColor rgb="FFFFCC00"/>
        </patternFill>
      </fill>
    </dxf>
    <dxf>
      <fill>
        <patternFill>
          <bgColor rgb="FFFFFF00"/>
        </patternFill>
      </fill>
    </dxf>
    <dxf>
      <fill>
        <patternFill>
          <bgColor rgb="FF66FF66"/>
        </patternFill>
      </fill>
    </dxf>
  </dxfs>
  <tableStyles count="0"/>
  <colors>
    <indexedColors>
      <rgbColor rgb="FF000000"/>
      <rgbColor rgb="FFFFFFFF"/>
      <rgbColor rgb="FFFF0000"/>
      <rgbColor rgb="FF00FF00"/>
      <rgbColor rgb="FF0000FF"/>
      <rgbColor rgb="FFFFFF00"/>
      <rgbColor rgb="FFFF00FF"/>
      <rgbColor rgb="FF00FFFF"/>
      <rgbColor rgb="FF000000"/>
      <rgbColor rgb="FFA5A5A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66FF66"/>
      <color rgb="FFFFFF99"/>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atekeeperhq.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22</xdr:row>
      <xdr:rowOff>76200</xdr:rowOff>
    </xdr:from>
    <xdr:to>
      <xdr:col>4</xdr:col>
      <xdr:colOff>647700</xdr:colOff>
      <xdr:row>25</xdr:row>
      <xdr:rowOff>121403</xdr:rowOff>
    </xdr:to>
    <xdr:pic>
      <xdr:nvPicPr>
        <xdr:cNvPr id="2" name="Picture 1">
          <a:hlinkClick xmlns:r="http://schemas.openxmlformats.org/officeDocument/2006/relationships" r:id="rId1"/>
          <a:extLst>
            <a:ext uri="{FF2B5EF4-FFF2-40B4-BE49-F238E27FC236}">
              <a16:creationId xmlns:a16="http://schemas.microsoft.com/office/drawing/2014/main" id="{F6EE65BA-0A87-D94F-B2DB-116D1D781D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4038600"/>
          <a:ext cx="2565400" cy="616703"/>
        </a:xfrm>
        <a:prstGeom prst="rect">
          <a:avLst/>
        </a:prstGeom>
      </xdr:spPr>
    </xdr:pic>
    <xdr:clientData/>
  </xdr:twoCellAnchor>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4E781-78C2-4AFB-9790-ABEB46CF2946}">
  <dimension ref="A1:I34"/>
  <sheetViews>
    <sheetView showGridLines="0" tabSelected="1" workbookViewId="0">
      <selection activeCell="G25" sqref="G25"/>
    </sheetView>
  </sheetViews>
  <sheetFormatPr baseColWidth="10" defaultColWidth="9.1640625" defaultRowHeight="15" x14ac:dyDescent="0.15"/>
  <cols>
    <col min="1" max="1" width="3.5" style="17" customWidth="1"/>
    <col min="2" max="2" width="3.6640625" style="17" customWidth="1"/>
    <col min="3" max="8" width="9.1640625" style="17"/>
    <col min="9" max="9" width="13.5" style="17" customWidth="1"/>
    <col min="10" max="10" width="9.1640625" style="17"/>
    <col min="11" max="11" width="11.5" style="17" customWidth="1"/>
    <col min="12" max="16384" width="9.1640625" style="17"/>
  </cols>
  <sheetData>
    <row r="1" spans="1:9" ht="20" customHeight="1" x14ac:dyDescent="0.15">
      <c r="A1" s="58" t="s">
        <v>43</v>
      </c>
      <c r="B1" s="58"/>
      <c r="C1" s="58"/>
      <c r="D1" s="58"/>
      <c r="E1" s="58"/>
    </row>
    <row r="2" spans="1:9" ht="15" customHeight="1" x14ac:dyDescent="0.15"/>
    <row r="3" spans="1:9" ht="15" customHeight="1" x14ac:dyDescent="0.15">
      <c r="A3" s="57" t="s">
        <v>75</v>
      </c>
      <c r="B3" s="57"/>
      <c r="C3" s="57"/>
      <c r="D3" s="57"/>
      <c r="E3" s="57"/>
      <c r="F3" s="57"/>
      <c r="G3" s="57"/>
      <c r="H3" s="57"/>
      <c r="I3" s="57"/>
    </row>
    <row r="4" spans="1:9" ht="15" customHeight="1" x14ac:dyDescent="0.15"/>
    <row r="5" spans="1:9" ht="30" customHeight="1" x14ac:dyDescent="0.15">
      <c r="A5" s="52" t="s">
        <v>109</v>
      </c>
      <c r="B5" s="52"/>
      <c r="C5" s="52"/>
      <c r="D5" s="52"/>
      <c r="E5" s="52"/>
      <c r="F5" s="52"/>
      <c r="G5" s="52"/>
      <c r="H5" s="52"/>
      <c r="I5" s="52"/>
    </row>
    <row r="6" spans="1:9" ht="15" customHeight="1" x14ac:dyDescent="0.15"/>
    <row r="7" spans="1:9" ht="15" customHeight="1" x14ac:dyDescent="0.15">
      <c r="A7" s="53" t="s">
        <v>78</v>
      </c>
      <c r="B7" s="52"/>
      <c r="C7" s="52"/>
      <c r="D7" s="52"/>
      <c r="E7" s="52"/>
      <c r="F7" s="52"/>
      <c r="G7" s="52"/>
      <c r="H7" s="52"/>
      <c r="I7" s="52"/>
    </row>
    <row r="8" spans="1:9" ht="45" customHeight="1" x14ac:dyDescent="0.15">
      <c r="A8" s="33"/>
      <c r="B8" s="32" t="s">
        <v>77</v>
      </c>
      <c r="C8" s="52" t="s">
        <v>115</v>
      </c>
      <c r="D8" s="52"/>
      <c r="E8" s="52"/>
      <c r="F8" s="52"/>
      <c r="G8" s="52"/>
      <c r="H8" s="52"/>
      <c r="I8" s="52"/>
    </row>
    <row r="9" spans="1:9" ht="75" customHeight="1" x14ac:dyDescent="0.15">
      <c r="A9" s="42"/>
      <c r="B9" s="41" t="s">
        <v>76</v>
      </c>
      <c r="C9" s="53" t="s">
        <v>107</v>
      </c>
      <c r="D9" s="53"/>
      <c r="E9" s="53"/>
      <c r="F9" s="53"/>
      <c r="G9" s="53"/>
      <c r="H9" s="53"/>
      <c r="I9" s="53"/>
    </row>
    <row r="10" spans="1:9" ht="30" customHeight="1" x14ac:dyDescent="0.15">
      <c r="A10" s="34"/>
      <c r="B10" s="23" t="s">
        <v>83</v>
      </c>
      <c r="C10" s="54" t="s">
        <v>111</v>
      </c>
      <c r="D10" s="55"/>
      <c r="E10" s="55"/>
      <c r="F10" s="55"/>
      <c r="G10" s="55"/>
      <c r="H10" s="55"/>
      <c r="I10" s="56"/>
    </row>
    <row r="11" spans="1:9" ht="30" customHeight="1" x14ac:dyDescent="0.15">
      <c r="A11" s="49"/>
      <c r="B11" s="23" t="s">
        <v>110</v>
      </c>
      <c r="C11" s="54" t="s">
        <v>84</v>
      </c>
      <c r="D11" s="55"/>
      <c r="E11" s="55"/>
      <c r="F11" s="55"/>
      <c r="G11" s="55"/>
      <c r="H11" s="55"/>
      <c r="I11" s="56"/>
    </row>
    <row r="12" spans="1:9" ht="15" customHeight="1" x14ac:dyDescent="0.15"/>
    <row r="13" spans="1:9" ht="15" customHeight="1" x14ac:dyDescent="0.15">
      <c r="A13" s="54" t="s">
        <v>82</v>
      </c>
      <c r="B13" s="55"/>
      <c r="C13" s="55"/>
      <c r="D13" s="55"/>
      <c r="E13" s="55"/>
      <c r="F13" s="55"/>
      <c r="G13" s="55"/>
      <c r="H13" s="55"/>
      <c r="I13" s="56"/>
    </row>
    <row r="14" spans="1:9" ht="45" customHeight="1" x14ac:dyDescent="0.15">
      <c r="A14" s="33"/>
      <c r="B14" s="23" t="s">
        <v>77</v>
      </c>
      <c r="C14" s="54" t="s">
        <v>108</v>
      </c>
      <c r="D14" s="55"/>
      <c r="E14" s="55"/>
      <c r="F14" s="55"/>
      <c r="G14" s="55"/>
      <c r="H14" s="55"/>
      <c r="I14" s="56"/>
    </row>
    <row r="15" spans="1:9" ht="45" customHeight="1" x14ac:dyDescent="0.15">
      <c r="A15" s="34"/>
      <c r="B15" s="35" t="s">
        <v>76</v>
      </c>
      <c r="C15" s="54" t="s">
        <v>113</v>
      </c>
      <c r="D15" s="55"/>
      <c r="E15" s="55"/>
      <c r="F15" s="55"/>
      <c r="G15" s="55"/>
      <c r="H15" s="55"/>
      <c r="I15" s="56"/>
    </row>
    <row r="16" spans="1:9" ht="15" customHeight="1" x14ac:dyDescent="0.15"/>
    <row r="17" spans="1:9" ht="15" customHeight="1" x14ac:dyDescent="0.15">
      <c r="A17" s="54" t="s">
        <v>88</v>
      </c>
      <c r="B17" s="55"/>
      <c r="C17" s="55"/>
      <c r="D17" s="55"/>
      <c r="E17" s="55"/>
      <c r="F17" s="55"/>
      <c r="G17" s="55"/>
      <c r="H17" s="55"/>
      <c r="I17" s="56"/>
    </row>
    <row r="18" spans="1:9" ht="90" customHeight="1" x14ac:dyDescent="0.15">
      <c r="A18" s="37"/>
      <c r="B18" s="32" t="s">
        <v>77</v>
      </c>
      <c r="C18" s="52" t="s">
        <v>86</v>
      </c>
      <c r="D18" s="52"/>
      <c r="E18" s="52"/>
      <c r="F18" s="52"/>
      <c r="G18" s="52"/>
      <c r="H18" s="52"/>
      <c r="I18" s="52"/>
    </row>
    <row r="19" spans="1:9" ht="75" customHeight="1" x14ac:dyDescent="0.15">
      <c r="A19" s="42"/>
      <c r="B19" s="41" t="s">
        <v>76</v>
      </c>
      <c r="C19" s="53" t="s">
        <v>87</v>
      </c>
      <c r="D19" s="53"/>
      <c r="E19" s="53"/>
      <c r="F19" s="53"/>
      <c r="G19" s="53"/>
      <c r="H19" s="53"/>
      <c r="I19" s="53"/>
    </row>
    <row r="20" spans="1:9" ht="30" customHeight="1" x14ac:dyDescent="0.15">
      <c r="A20" s="34"/>
      <c r="B20" s="23" t="s">
        <v>83</v>
      </c>
      <c r="C20" s="54" t="s">
        <v>114</v>
      </c>
      <c r="D20" s="55"/>
      <c r="E20" s="55"/>
      <c r="F20" s="55"/>
      <c r="G20" s="55"/>
      <c r="H20" s="55"/>
      <c r="I20" s="56"/>
    </row>
    <row r="21" spans="1:9" ht="15" customHeight="1" x14ac:dyDescent="0.15"/>
    <row r="22" spans="1:9" ht="15" customHeight="1" x14ac:dyDescent="0.2">
      <c r="A22" s="70" t="s">
        <v>116</v>
      </c>
    </row>
    <row r="23" spans="1:9" ht="15" customHeight="1" x14ac:dyDescent="0.15">
      <c r="A23" s="71"/>
    </row>
    <row r="24" spans="1:9" ht="15" customHeight="1" x14ac:dyDescent="0.15">
      <c r="A24" s="71"/>
    </row>
    <row r="25" spans="1:9" ht="15" customHeight="1" x14ac:dyDescent="0.15">
      <c r="A25" s="71"/>
    </row>
    <row r="26" spans="1:9" ht="15" customHeight="1" x14ac:dyDescent="0.15">
      <c r="A26" s="71"/>
    </row>
    <row r="27" spans="1:9" ht="15" customHeight="1" x14ac:dyDescent="0.15">
      <c r="A27" s="72"/>
    </row>
    <row r="28" spans="1:9" ht="15" customHeight="1" x14ac:dyDescent="0.15"/>
    <row r="29" spans="1:9" ht="15" customHeight="1" x14ac:dyDescent="0.15"/>
    <row r="30" spans="1:9" ht="15" customHeight="1" x14ac:dyDescent="0.15"/>
    <row r="31" spans="1:9" ht="15" customHeight="1" x14ac:dyDescent="0.15"/>
    <row r="32" spans="1:9" ht="15" customHeight="1" x14ac:dyDescent="0.15"/>
    <row r="33" ht="15" customHeight="1" x14ac:dyDescent="0.15"/>
    <row r="34" ht="15" customHeight="1" x14ac:dyDescent="0.15"/>
  </sheetData>
  <mergeCells count="15">
    <mergeCell ref="C9:I9"/>
    <mergeCell ref="C10:I10"/>
    <mergeCell ref="A13:I13"/>
    <mergeCell ref="A3:I3"/>
    <mergeCell ref="A5:I5"/>
    <mergeCell ref="A7:I7"/>
    <mergeCell ref="A1:E1"/>
    <mergeCell ref="C8:I8"/>
    <mergeCell ref="C18:I18"/>
    <mergeCell ref="C19:I19"/>
    <mergeCell ref="C20:I20"/>
    <mergeCell ref="C11:I11"/>
    <mergeCell ref="C14:I14"/>
    <mergeCell ref="C15:I15"/>
    <mergeCell ref="A17:I17"/>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6"/>
  <sheetViews>
    <sheetView showGridLines="0" workbookViewId="0">
      <selection activeCell="B1" sqref="B1"/>
    </sheetView>
  </sheetViews>
  <sheetFormatPr baseColWidth="10" defaultColWidth="16.33203125" defaultRowHeight="20" customHeight="1" x14ac:dyDescent="0.15"/>
  <cols>
    <col min="1" max="1" width="33.6640625" style="16" customWidth="1"/>
    <col min="2" max="2" width="43.83203125" style="16" customWidth="1"/>
    <col min="3" max="3" width="18.1640625" style="16" customWidth="1"/>
    <col min="4" max="4" width="8.83203125" style="16" bestFit="1" customWidth="1"/>
    <col min="5" max="5" width="8.1640625" style="16" bestFit="1" customWidth="1"/>
    <col min="6" max="257" width="16.33203125" style="16" customWidth="1"/>
    <col min="258" max="16384" width="16.33203125" style="17"/>
  </cols>
  <sheetData>
    <row r="1" spans="1:7" ht="20" customHeight="1" x14ac:dyDescent="0.15">
      <c r="A1" s="21" t="s">
        <v>41</v>
      </c>
      <c r="B1" s="19" t="s">
        <v>106</v>
      </c>
    </row>
    <row r="2" spans="1:7" ht="15" customHeight="1" x14ac:dyDescent="0.15"/>
    <row r="3" spans="1:7" ht="15" customHeight="1" x14ac:dyDescent="0.15">
      <c r="A3" s="18" t="s">
        <v>80</v>
      </c>
      <c r="B3" s="19" t="s">
        <v>89</v>
      </c>
    </row>
    <row r="4" spans="1:7" ht="15" customHeight="1" x14ac:dyDescent="0.15"/>
    <row r="5" spans="1:7" ht="15" customHeight="1" x14ac:dyDescent="0.15">
      <c r="A5" s="30" t="s">
        <v>0</v>
      </c>
      <c r="B5" s="30" t="s">
        <v>1</v>
      </c>
      <c r="C5" s="30" t="s">
        <v>2</v>
      </c>
      <c r="D5" s="30" t="s">
        <v>94</v>
      </c>
      <c r="E5" s="30" t="s">
        <v>3</v>
      </c>
      <c r="F5" s="30" t="s">
        <v>4</v>
      </c>
      <c r="G5" s="30" t="s">
        <v>5</v>
      </c>
    </row>
    <row r="6" spans="1:7" ht="15" customHeight="1" x14ac:dyDescent="0.15">
      <c r="A6" s="19" t="s">
        <v>90</v>
      </c>
      <c r="B6" s="19" t="s">
        <v>92</v>
      </c>
      <c r="C6" s="43">
        <v>1500000</v>
      </c>
      <c r="D6" s="44" t="s">
        <v>95</v>
      </c>
      <c r="E6" s="45" t="s">
        <v>97</v>
      </c>
      <c r="F6" s="47" t="s">
        <v>100</v>
      </c>
      <c r="G6" s="46" t="s">
        <v>99</v>
      </c>
    </row>
    <row r="7" spans="1:7" ht="15" customHeight="1" x14ac:dyDescent="0.15">
      <c r="A7" s="19" t="s">
        <v>91</v>
      </c>
      <c r="B7" s="19" t="s">
        <v>93</v>
      </c>
      <c r="C7" s="43">
        <v>300000</v>
      </c>
      <c r="D7" s="45" t="s">
        <v>96</v>
      </c>
      <c r="E7" s="45" t="s">
        <v>98</v>
      </c>
      <c r="F7" s="46" t="s">
        <v>101</v>
      </c>
      <c r="G7" s="46" t="s">
        <v>102</v>
      </c>
    </row>
    <row r="8" spans="1:7" ht="15" customHeight="1" x14ac:dyDescent="0.15">
      <c r="A8" s="19"/>
      <c r="B8" s="19"/>
      <c r="C8" s="19"/>
      <c r="D8" s="45"/>
      <c r="E8" s="45"/>
      <c r="F8" s="45"/>
      <c r="G8" s="45"/>
    </row>
    <row r="9" spans="1:7" ht="15" customHeight="1" x14ac:dyDescent="0.15">
      <c r="A9" s="19"/>
      <c r="B9" s="19"/>
      <c r="C9" s="19"/>
      <c r="D9" s="45"/>
      <c r="E9" s="45"/>
      <c r="F9" s="45"/>
      <c r="G9" s="45"/>
    </row>
    <row r="10" spans="1:7" ht="15" customHeight="1" x14ac:dyDescent="0.15">
      <c r="A10" s="19"/>
      <c r="B10" s="19"/>
      <c r="C10" s="19"/>
      <c r="D10" s="45"/>
      <c r="E10" s="45"/>
      <c r="F10" s="45"/>
      <c r="G10" s="45"/>
    </row>
    <row r="11" spans="1:7" ht="15" customHeight="1" x14ac:dyDescent="0.15">
      <c r="A11" s="19"/>
      <c r="B11" s="19"/>
      <c r="C11" s="19"/>
      <c r="D11" s="45"/>
      <c r="E11" s="45"/>
      <c r="F11" s="45"/>
      <c r="G11" s="45"/>
    </row>
    <row r="12" spans="1:7" ht="15" customHeight="1" x14ac:dyDescent="0.15">
      <c r="A12" s="19"/>
      <c r="B12" s="19"/>
      <c r="C12" s="19"/>
      <c r="D12" s="45"/>
      <c r="E12" s="45"/>
      <c r="F12" s="45"/>
      <c r="G12" s="45"/>
    </row>
    <row r="13" spans="1:7" ht="15" customHeight="1" x14ac:dyDescent="0.15">
      <c r="A13" s="19"/>
      <c r="B13" s="19"/>
      <c r="C13" s="19"/>
      <c r="D13" s="45"/>
      <c r="E13" s="45"/>
      <c r="F13" s="45"/>
      <c r="G13" s="45"/>
    </row>
    <row r="14" spans="1:7" ht="15" customHeight="1" x14ac:dyDescent="0.15">
      <c r="A14" s="19"/>
      <c r="B14" s="19"/>
      <c r="C14" s="19"/>
      <c r="D14" s="45"/>
      <c r="E14" s="45"/>
      <c r="F14" s="45"/>
      <c r="G14" s="45"/>
    </row>
    <row r="15" spans="1:7" ht="15" customHeight="1" x14ac:dyDescent="0.15">
      <c r="A15" s="19"/>
      <c r="B15" s="19"/>
      <c r="C15" s="19"/>
      <c r="D15" s="45"/>
      <c r="E15" s="45"/>
      <c r="F15" s="45"/>
      <c r="G15" s="45"/>
    </row>
    <row r="16" spans="1:7" ht="15" customHeight="1" x14ac:dyDescent="0.15"/>
  </sheetData>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AFBA4-EFBB-4D61-8453-914E4EC8EA19}">
  <sheetPr>
    <pageSetUpPr fitToPage="1"/>
  </sheetPr>
  <dimension ref="A1:IX175"/>
  <sheetViews>
    <sheetView showGridLines="0" workbookViewId="0">
      <selection activeCell="B4" sqref="B4"/>
    </sheetView>
  </sheetViews>
  <sheetFormatPr baseColWidth="10" defaultColWidth="29.33203125" defaultRowHeight="20" customHeight="1" x14ac:dyDescent="0.15"/>
  <cols>
    <col min="1" max="1" width="27.5" style="3" bestFit="1" customWidth="1"/>
    <col min="2" max="2" width="11.5" style="3" bestFit="1" customWidth="1"/>
    <col min="3" max="3" width="12.33203125" style="3" customWidth="1"/>
    <col min="4" max="4" width="16" style="3" customWidth="1"/>
    <col min="5" max="5" width="3.5" style="3" bestFit="1" customWidth="1"/>
    <col min="6" max="6" width="6.5" style="3" bestFit="1" customWidth="1"/>
    <col min="7" max="7" width="6.5" style="3" customWidth="1"/>
    <col min="8" max="8" width="2.6640625" style="3" hidden="1" customWidth="1"/>
    <col min="9" max="12" width="6.5" style="3" hidden="1" customWidth="1"/>
    <col min="13" max="13" width="5" style="3" customWidth="1"/>
    <col min="14" max="22" width="4.6640625" style="3" customWidth="1"/>
    <col min="23" max="23" width="4.83203125" style="3" customWidth="1"/>
    <col min="24" max="258" width="29.33203125" style="3"/>
    <col min="259" max="16384" width="29.33203125" style="4"/>
  </cols>
  <sheetData>
    <row r="1" spans="1:13" ht="20" customHeight="1" x14ac:dyDescent="0.15">
      <c r="A1" s="67" t="s">
        <v>43</v>
      </c>
      <c r="B1" s="68"/>
      <c r="C1" s="23" t="str">
        <f>IF(L1=MAX(I1:L1),"High",IF(K1=MAX(I1:L1),"Medium",IF(J1=MAX(I1:L1),"Low","None")))</f>
        <v>High</v>
      </c>
      <c r="D1" s="2"/>
      <c r="E1" s="2"/>
      <c r="F1" s="2"/>
      <c r="G1" s="2"/>
      <c r="H1" s="2"/>
      <c r="I1" s="3">
        <f>COUNTIF($B$15,"=None")+COUNTIF($B$31,"=None")+COUNTIF($B$47,"=None")</f>
        <v>0</v>
      </c>
      <c r="J1" s="3">
        <f>COUNTIF($B$15,"=Lowh")+COUNTIF($B$31,"=Low")+COUNTIF($B$47,"=Low")</f>
        <v>0</v>
      </c>
      <c r="K1" s="3">
        <f>COUNTIF($B$15,"=Medium")+COUNTIF($B$31,"=Medium")+COUNTIF($B$47,"=Medium")</f>
        <v>0</v>
      </c>
      <c r="L1" s="3">
        <f>COUNTIF($B$15,"=High")+COUNTIF($B$31,"=High")+COUNTIF($B$47,"=High")</f>
        <v>3</v>
      </c>
      <c r="M1" s="50"/>
    </row>
    <row r="2" spans="1:13" ht="15" customHeight="1" x14ac:dyDescent="0.15">
      <c r="A2" s="2"/>
      <c r="B2" s="48" t="s">
        <v>104</v>
      </c>
      <c r="C2" s="2"/>
      <c r="D2" s="2"/>
      <c r="E2" s="64" t="s">
        <v>6</v>
      </c>
      <c r="F2" s="65"/>
      <c r="G2" s="65"/>
      <c r="H2" s="2"/>
      <c r="I2" s="66" t="s">
        <v>36</v>
      </c>
      <c r="J2" s="66"/>
      <c r="K2" s="66"/>
      <c r="L2" s="66"/>
    </row>
    <row r="3" spans="1:13" ht="15" customHeight="1" x14ac:dyDescent="0.15">
      <c r="A3" s="6" t="s">
        <v>7</v>
      </c>
      <c r="B3" s="6" t="s">
        <v>8</v>
      </c>
      <c r="C3" s="59" t="s">
        <v>9</v>
      </c>
      <c r="D3" s="63"/>
      <c r="E3" s="7" t="s">
        <v>10</v>
      </c>
      <c r="F3" s="7" t="s">
        <v>35</v>
      </c>
      <c r="G3" s="7" t="s">
        <v>11</v>
      </c>
      <c r="H3" s="2"/>
      <c r="I3" s="5" t="s">
        <v>65</v>
      </c>
      <c r="J3" s="5" t="s">
        <v>39</v>
      </c>
      <c r="K3" s="5" t="s">
        <v>40</v>
      </c>
      <c r="L3" s="5" t="s">
        <v>66</v>
      </c>
    </row>
    <row r="4" spans="1:13" ht="15" customHeight="1" x14ac:dyDescent="0.15">
      <c r="A4" s="8" t="s">
        <v>12</v>
      </c>
      <c r="B4" s="9">
        <v>30</v>
      </c>
      <c r="C4" s="61" t="s">
        <v>13</v>
      </c>
      <c r="D4" s="62"/>
      <c r="E4" s="10" t="s">
        <v>38</v>
      </c>
      <c r="F4" s="10">
        <v>5.9</v>
      </c>
      <c r="G4" s="11">
        <f>IF(ISBLANK(B14),0,B11/B14)</f>
        <v>5.2173913043478262</v>
      </c>
      <c r="H4" s="9" t="str">
        <f>IF(G4&gt;0,IF(OR(AND(E4="&lt;",NOT(G4&gt;I4)),AND(E4="&gt;",NOT(G4&lt;I4))),"N",IF(OR(AND(E4="&lt;",NOT(G4&gt;J4)),AND(E4="&gt;",NOT(G4&lt;J4))),"L",IF(OR(AND(E4="&lt;",NOT(G4&gt;K4)),AND(E4="&gt;",NOT(G4&lt;K4))),"M","H"))),"")</f>
        <v>M</v>
      </c>
      <c r="I4" s="12">
        <f>IF(E4="&lt;",(1+Parameters!$B$4)*F4,(1-Parameters!$B$4)*F4)</f>
        <v>5.7229999999999999</v>
      </c>
      <c r="J4" s="13">
        <f>IF(E4="&lt;",(1+Parameters!$C$4)*F4,(1-Parameters!$C$4)*F4)</f>
        <v>5.4280000000000008</v>
      </c>
      <c r="K4" s="13">
        <f>IF(E4="&lt;",(1+Parameters!$D$4)*F4,(1-Parameters!$D$4)*F4)</f>
        <v>5.0150000000000006</v>
      </c>
      <c r="L4" s="13">
        <f>IF(E4="&lt;",(1+Parameters!$E$4)*F4,(1-Parameters!$E$4)*F4)</f>
        <v>4.4250000000000007</v>
      </c>
    </row>
    <row r="5" spans="1:13" ht="15" customHeight="1" x14ac:dyDescent="0.15">
      <c r="A5" s="8" t="s">
        <v>14</v>
      </c>
      <c r="B5" s="9">
        <v>20</v>
      </c>
      <c r="C5" s="61" t="s">
        <v>15</v>
      </c>
      <c r="D5" s="62"/>
      <c r="E5" s="10" t="s">
        <v>37</v>
      </c>
      <c r="F5" s="10">
        <v>1.6</v>
      </c>
      <c r="G5" s="11">
        <f>IF(ISBLANK(B13),0,B11/B13)</f>
        <v>2.1176470588235294</v>
      </c>
      <c r="H5" s="9" t="str">
        <f t="shared" ref="H5:H7" si="0">IF(G5&gt;0,IF(OR(AND(E5="&lt;",NOT(G5&gt;I5)),AND(E5="&gt;",NOT(G5&lt;I5))),"N",IF(OR(AND(E5="&lt;",NOT(G5&gt;J5)),AND(E5="&gt;",NOT(G5&lt;J5))),"L",IF(OR(AND(E5="&lt;",NOT(G5&gt;K5)),AND(E5="&gt;",NOT(G5&lt;K5))),"M","H"))),"")</f>
        <v>H</v>
      </c>
      <c r="I5" s="12">
        <f>IF(E5="&lt;",(1+Parameters!$B$4)*F5,(1-Parameters!$B$4)*F5)</f>
        <v>1.6480000000000001</v>
      </c>
      <c r="J5" s="13">
        <f>IF(E5="&lt;",(1+Parameters!$C$4)*F5,(1-Parameters!$C$4)*F5)</f>
        <v>1.7280000000000002</v>
      </c>
      <c r="K5" s="13">
        <f>IF(E5="&lt;",(1+Parameters!$D$4)*F5,(1-Parameters!$D$4)*F5)</f>
        <v>1.8399999999999999</v>
      </c>
      <c r="L5" s="13">
        <f>IF(E5="&lt;",(1+Parameters!$E$4)*F5,(1-Parameters!$E$4)*F5)</f>
        <v>2</v>
      </c>
    </row>
    <row r="6" spans="1:13" ht="15" customHeight="1" x14ac:dyDescent="0.15">
      <c r="A6" s="8" t="s">
        <v>16</v>
      </c>
      <c r="B6" s="9">
        <v>4</v>
      </c>
      <c r="C6" s="61" t="s">
        <v>17</v>
      </c>
      <c r="D6" s="62"/>
      <c r="E6" s="10" t="s">
        <v>38</v>
      </c>
      <c r="F6" s="10">
        <v>0.39</v>
      </c>
      <c r="G6" s="11">
        <f>IF(ISBLANK(B12),0,(B12-B7)/B12)</f>
        <v>0.4</v>
      </c>
      <c r="H6" s="9" t="str">
        <f t="shared" si="0"/>
        <v>N</v>
      </c>
      <c r="I6" s="12">
        <f>IF(E6="&lt;",(1+Parameters!$B$4)*F6,(1-Parameters!$B$4)*F6)</f>
        <v>0.37830000000000003</v>
      </c>
      <c r="J6" s="13">
        <f>IF(E6="&lt;",(1+Parameters!$C$4)*F6,(1-Parameters!$C$4)*F6)</f>
        <v>0.35880000000000001</v>
      </c>
      <c r="K6" s="13">
        <f>IF(E6="&lt;",(1+Parameters!$D$4)*F6,(1-Parameters!$D$4)*F6)</f>
        <v>0.33150000000000002</v>
      </c>
      <c r="L6" s="13">
        <f>IF(E6="&lt;",(1+Parameters!$E$4)*F6,(1-Parameters!$E$4)*F6)</f>
        <v>0.29249999999999998</v>
      </c>
    </row>
    <row r="7" spans="1:13" ht="15" customHeight="1" x14ac:dyDescent="0.15">
      <c r="A7" s="8" t="s">
        <v>18</v>
      </c>
      <c r="B7" s="9">
        <v>60</v>
      </c>
      <c r="C7" s="61" t="s">
        <v>19</v>
      </c>
      <c r="D7" s="62"/>
      <c r="E7" s="10" t="s">
        <v>38</v>
      </c>
      <c r="F7" s="10">
        <v>0.38</v>
      </c>
      <c r="G7" s="11">
        <f>IF(ISBLANK(B12),0,B11/B12)</f>
        <v>0.36</v>
      </c>
      <c r="H7" s="9" t="str">
        <f t="shared" si="0"/>
        <v>L</v>
      </c>
      <c r="I7" s="12">
        <f>IF(E7="&lt;",(1+Parameters!$B$4)*F7,(1-Parameters!$B$4)*F7)</f>
        <v>0.36859999999999998</v>
      </c>
      <c r="J7" s="13">
        <f>IF(E7="&lt;",(1+Parameters!$C$4)*F7,(1-Parameters!$C$4)*F7)</f>
        <v>0.34960000000000002</v>
      </c>
      <c r="K7" s="13">
        <f>IF(E7="&lt;",(1+Parameters!$D$4)*F7,(1-Parameters!$D$4)*F7)</f>
        <v>0.32300000000000001</v>
      </c>
      <c r="L7" s="13">
        <f>IF(E7="&lt;",(1+Parameters!$E$4)*F7,(1-Parameters!$E$4)*F7)</f>
        <v>0.28500000000000003</v>
      </c>
    </row>
    <row r="8" spans="1:13" ht="15" customHeight="1" x14ac:dyDescent="0.15">
      <c r="A8" s="8" t="s">
        <v>20</v>
      </c>
      <c r="B8" s="9">
        <v>25</v>
      </c>
      <c r="C8" s="59" t="s">
        <v>22</v>
      </c>
      <c r="D8" s="60"/>
      <c r="E8" s="14"/>
      <c r="F8" s="14"/>
      <c r="G8" s="15"/>
      <c r="H8" s="2"/>
    </row>
    <row r="9" spans="1:13" ht="15" customHeight="1" x14ac:dyDescent="0.15">
      <c r="A9" s="8" t="s">
        <v>21</v>
      </c>
      <c r="B9" s="9">
        <v>23</v>
      </c>
      <c r="C9" s="61" t="s">
        <v>24</v>
      </c>
      <c r="D9" s="62"/>
      <c r="E9" s="10" t="s">
        <v>38</v>
      </c>
      <c r="F9" s="10">
        <v>0.7</v>
      </c>
      <c r="G9" s="11">
        <f>IF(ISBLANK(B9),0,B8/B9)</f>
        <v>1.0869565217391304</v>
      </c>
      <c r="H9" s="9" t="str">
        <f>IF(G9&gt;0,IF(OR(AND(E9="&lt;",NOT(G9&gt;I9)),AND(E9="&gt;",NOT(G9&lt;I9))),"N",IF(OR(AND(E9="&lt;",NOT(G9&gt;J9)),AND(E9="&gt;",NOT(G9&lt;J9))),"L",IF(OR(AND(E9="&lt;",NOT(G9&gt;K9)),AND(E9="&gt;",NOT(G9&lt;K9))),"M","H"))),"")</f>
        <v>N</v>
      </c>
      <c r="I9" s="12">
        <f>IF(E9="&lt;",(1+Parameters!$B$4)*F9,(1-Parameters!$B$4)*F9)</f>
        <v>0.67899999999999994</v>
      </c>
      <c r="J9" s="13">
        <f>IF(E9="&lt;",(1+Parameters!$C$4)*F9,(1-Parameters!$C$4)*F9)</f>
        <v>0.64400000000000002</v>
      </c>
      <c r="K9" s="13">
        <f>IF(E9="&lt;",(1+Parameters!$D$4)*F9,(1-Parameters!$D$4)*F9)</f>
        <v>0.59499999999999997</v>
      </c>
      <c r="L9" s="13">
        <f>IF(E9="&lt;",(1+Parameters!$E$4)*F9,(1-Parameters!$E$4)*F9)</f>
        <v>0.52499999999999991</v>
      </c>
    </row>
    <row r="10" spans="1:13" ht="15" customHeight="1" x14ac:dyDescent="0.15">
      <c r="A10" s="8" t="s">
        <v>23</v>
      </c>
      <c r="B10" s="9">
        <v>20</v>
      </c>
      <c r="C10" s="61" t="s">
        <v>26</v>
      </c>
      <c r="D10" s="62"/>
      <c r="E10" s="10" t="s">
        <v>38</v>
      </c>
      <c r="F10" s="10">
        <v>0.1</v>
      </c>
      <c r="G10" s="11">
        <f>IF(ISBLANK(B9),0,(B8-B10)/B9)</f>
        <v>0.21739130434782608</v>
      </c>
      <c r="H10" s="9" t="str">
        <f t="shared" ref="H10:H11" si="1">IF(G10&gt;0,IF(OR(AND(E10="&lt;",NOT(G10&gt;I10)),AND(E10="&gt;",NOT(G10&lt;I10))),"N",IF(OR(AND(E10="&lt;",NOT(G10&gt;J10)),AND(E10="&gt;",NOT(G10&lt;J10))),"L",IF(OR(AND(E10="&lt;",NOT(G10&gt;K10)),AND(E10="&gt;",NOT(G10&lt;K10))),"M","H"))),"")</f>
        <v>N</v>
      </c>
      <c r="I10" s="12">
        <f>IF(E10="&lt;",(1+Parameters!$B$4)*F10,(1-Parameters!$B$4)*F10)</f>
        <v>9.7000000000000003E-2</v>
      </c>
      <c r="J10" s="13">
        <f>IF(E10="&lt;",(1+Parameters!$C$4)*F10,(1-Parameters!$C$4)*F10)</f>
        <v>9.2000000000000012E-2</v>
      </c>
      <c r="K10" s="13">
        <f>IF(E10="&lt;",(1+Parameters!$D$4)*F10,(1-Parameters!$D$4)*F10)</f>
        <v>8.5000000000000006E-2</v>
      </c>
      <c r="L10" s="13">
        <f>IF(E10="&lt;",(1+Parameters!$E$4)*F10,(1-Parameters!$E$4)*F10)</f>
        <v>7.5000000000000011E-2</v>
      </c>
    </row>
    <row r="11" spans="1:13" ht="15" customHeight="1" x14ac:dyDescent="0.15">
      <c r="A11" s="8" t="s">
        <v>25</v>
      </c>
      <c r="B11" s="9">
        <v>36</v>
      </c>
      <c r="C11" s="61" t="s">
        <v>28</v>
      </c>
      <c r="D11" s="62"/>
      <c r="E11" s="10" t="s">
        <v>37</v>
      </c>
      <c r="F11" s="10">
        <v>2</v>
      </c>
      <c r="G11" s="11">
        <f>IF(ISBLANK(B14),0,(B8-B9)/B14)</f>
        <v>0.28985507246376813</v>
      </c>
      <c r="H11" s="9" t="str">
        <f t="shared" si="1"/>
        <v>N</v>
      </c>
      <c r="I11" s="12">
        <f>IF(E11="&lt;",(1+Parameters!$B$4)*F11,(1-Parameters!$B$4)*F11)</f>
        <v>2.06</v>
      </c>
      <c r="J11" s="13">
        <f>IF(E11="&lt;",(1+Parameters!$C$4)*F11,(1-Parameters!$C$4)*F11)</f>
        <v>2.16</v>
      </c>
      <c r="K11" s="13">
        <f>IF(E11="&lt;",(1+Parameters!$D$4)*F11,(1-Parameters!$D$4)*F11)</f>
        <v>2.2999999999999998</v>
      </c>
      <c r="L11" s="13">
        <f>IF(E11="&lt;",(1+Parameters!$E$4)*F11,(1-Parameters!$E$4)*F11)</f>
        <v>2.5</v>
      </c>
    </row>
    <row r="12" spans="1:13" ht="15" customHeight="1" x14ac:dyDescent="0.15">
      <c r="A12" s="8" t="s">
        <v>27</v>
      </c>
      <c r="B12" s="9">
        <v>100</v>
      </c>
      <c r="C12" s="59" t="s">
        <v>31</v>
      </c>
      <c r="D12" s="60"/>
      <c r="E12" s="14"/>
      <c r="F12" s="14"/>
      <c r="G12" s="15"/>
      <c r="H12" s="2"/>
    </row>
    <row r="13" spans="1:13" ht="15" customHeight="1" x14ac:dyDescent="0.15">
      <c r="A13" s="8" t="s">
        <v>29</v>
      </c>
      <c r="B13" s="9">
        <v>17</v>
      </c>
      <c r="C13" s="61" t="s">
        <v>32</v>
      </c>
      <c r="D13" s="62"/>
      <c r="E13" s="10" t="s">
        <v>37</v>
      </c>
      <c r="F13" s="10">
        <v>5</v>
      </c>
      <c r="G13" s="11">
        <f>IF(ISBLANK(B5),0,B12/B5)</f>
        <v>5</v>
      </c>
      <c r="H13" s="9" t="str">
        <f t="shared" ref="H13:H15" si="2">IF(G13&gt;0,IF(OR(AND(E13="&lt;",NOT(G13&gt;I13)),AND(E13="&gt;",NOT(G13&lt;I13))),"N",IF(OR(AND(E13="&lt;",NOT(G13&gt;J13)),AND(E13="&gt;",NOT(G13&lt;J13))),"L",IF(OR(AND(E13="&lt;",NOT(G13&gt;K13)),AND(E13="&gt;",NOT(G13&lt;K13))),"M","H"))),"")</f>
        <v>N</v>
      </c>
      <c r="I13" s="12">
        <f>IF(E13="&lt;",(1+Parameters!$B$4)*F13,(1-Parameters!$B$4)*F13)</f>
        <v>5.15</v>
      </c>
      <c r="J13" s="13">
        <f>IF(E13="&lt;",(1+Parameters!$C$4)*F13,(1-Parameters!$C$4)*F13)</f>
        <v>5.4</v>
      </c>
      <c r="K13" s="13">
        <f>IF(E13="&lt;",(1+Parameters!$D$4)*F13,(1-Parameters!$D$4)*F13)</f>
        <v>5.75</v>
      </c>
      <c r="L13" s="13">
        <f>IF(E13="&lt;",(1+Parameters!$E$4)*F13,(1-Parameters!$E$4)*F13)</f>
        <v>6.25</v>
      </c>
    </row>
    <row r="14" spans="1:13" ht="15" customHeight="1" x14ac:dyDescent="0.15">
      <c r="A14" s="8" t="s">
        <v>30</v>
      </c>
      <c r="B14" s="9">
        <v>6.9</v>
      </c>
      <c r="C14" s="61" t="s">
        <v>33</v>
      </c>
      <c r="D14" s="62"/>
      <c r="E14" s="10" t="s">
        <v>38</v>
      </c>
      <c r="F14" s="10">
        <v>2.1</v>
      </c>
      <c r="G14" s="11">
        <f>IF(ISBLANK(B4),0,B7/B4)</f>
        <v>2</v>
      </c>
      <c r="H14" s="9" t="str">
        <f t="shared" si="2"/>
        <v>L</v>
      </c>
      <c r="I14" s="12">
        <f>IF(E14="&lt;",(1+Parameters!$B$4)*F14,(1-Parameters!$B$4)*F14)</f>
        <v>2.0369999999999999</v>
      </c>
      <c r="J14" s="13">
        <f>IF(E14="&lt;",(1+Parameters!$C$4)*F14,(1-Parameters!$C$4)*F14)</f>
        <v>1.9320000000000002</v>
      </c>
      <c r="K14" s="13">
        <f>IF(E14="&lt;",(1+Parameters!$D$4)*F14,(1-Parameters!$D$4)*F14)</f>
        <v>1.7849999999999999</v>
      </c>
      <c r="L14" s="13">
        <f>IF(E14="&lt;",(1+Parameters!$E$4)*F14,(1-Parameters!$E$4)*F14)</f>
        <v>1.5750000000000002</v>
      </c>
    </row>
    <row r="15" spans="1:13" ht="15" customHeight="1" x14ac:dyDescent="0.15">
      <c r="A15" s="1" t="s">
        <v>79</v>
      </c>
      <c r="B15" s="23" t="str">
        <f>IF(L17=MAX(I17:L17),"High",IF(K17=MAX(I17:L17),"Medium",IF(J17=MAX(I17:L17),"Low","None")))</f>
        <v>High</v>
      </c>
      <c r="C15" s="61" t="s">
        <v>34</v>
      </c>
      <c r="D15" s="62"/>
      <c r="E15" s="10" t="s">
        <v>38</v>
      </c>
      <c r="F15" s="10">
        <v>14</v>
      </c>
      <c r="G15" s="11">
        <f>IF(ISBLANK(B6),0,B7/B6)</f>
        <v>15</v>
      </c>
      <c r="H15" s="9" t="str">
        <f t="shared" si="2"/>
        <v>N</v>
      </c>
      <c r="I15" s="12">
        <f>IF(E15="&lt;",(1+Parameters!$B$4)*F15,(1-Parameters!$B$4)*F15)</f>
        <v>13.58</v>
      </c>
      <c r="J15" s="13">
        <f>IF(E15="&lt;",(1+Parameters!$C$4)*F15,(1-Parameters!$C$4)*F15)</f>
        <v>12.88</v>
      </c>
      <c r="K15" s="13">
        <f>IF(E15="&lt;",(1+Parameters!$D$4)*F15,(1-Parameters!$D$4)*F15)</f>
        <v>11.9</v>
      </c>
      <c r="L15" s="13">
        <f>IF(E15="&lt;",(1+Parameters!$E$4)*F15,(1-Parameters!$E$4)*F15)</f>
        <v>10.5</v>
      </c>
    </row>
    <row r="16" spans="1:13" ht="15" customHeight="1" x14ac:dyDescent="0.15">
      <c r="A16" s="2"/>
      <c r="B16" s="2"/>
      <c r="C16" s="2"/>
      <c r="D16" s="2"/>
      <c r="E16" s="2"/>
      <c r="F16" s="2"/>
      <c r="G16" s="2"/>
      <c r="H16" s="2" t="str">
        <f>IF(L17=MAX(I17:L17),"H",IF(K17=MAX(I17:L17),"M",IF(J17=MAX(I17:L17),"L","N")))</f>
        <v>H</v>
      </c>
      <c r="I16" s="13">
        <f>COUNTIF(H4:H15,"N")</f>
        <v>6</v>
      </c>
      <c r="J16" s="13">
        <f>COUNTIF(H4:H15,"L")</f>
        <v>2</v>
      </c>
      <c r="K16" s="13">
        <f>COUNTIF(H4:H15,"M")</f>
        <v>1</v>
      </c>
      <c r="L16" s="13">
        <f>COUNTIF(H4:H15,"H")</f>
        <v>1</v>
      </c>
    </row>
    <row r="17" spans="1:12" ht="15" customHeight="1" x14ac:dyDescent="0.15">
      <c r="A17" s="2"/>
      <c r="B17" s="2"/>
      <c r="C17" s="2"/>
      <c r="D17" s="2"/>
      <c r="E17" s="2"/>
      <c r="F17" s="2"/>
      <c r="G17" s="2"/>
      <c r="H17" s="2"/>
      <c r="I17" s="13">
        <f>I16*Parameters!B5</f>
        <v>0</v>
      </c>
      <c r="J17" s="13">
        <f>J16*Parameters!C5</f>
        <v>0.2</v>
      </c>
      <c r="K17" s="13">
        <f>K16*Parameters!D5</f>
        <v>0.3</v>
      </c>
      <c r="L17" s="13">
        <f>L16*Parameters!E5</f>
        <v>0.5</v>
      </c>
    </row>
    <row r="18" spans="1:12" ht="15" customHeight="1" x14ac:dyDescent="0.15">
      <c r="A18" s="2"/>
      <c r="B18" s="48" t="s">
        <v>103</v>
      </c>
      <c r="C18" s="2"/>
      <c r="D18" s="2"/>
      <c r="E18" s="64" t="s">
        <v>6</v>
      </c>
      <c r="F18" s="65"/>
      <c r="G18" s="65"/>
      <c r="H18" s="2"/>
      <c r="I18" s="66" t="s">
        <v>36</v>
      </c>
      <c r="J18" s="66"/>
      <c r="K18" s="66"/>
      <c r="L18" s="66"/>
    </row>
    <row r="19" spans="1:12" ht="15" customHeight="1" x14ac:dyDescent="0.15">
      <c r="A19" s="6" t="s">
        <v>7</v>
      </c>
      <c r="B19" s="6" t="s">
        <v>8</v>
      </c>
      <c r="C19" s="59" t="s">
        <v>9</v>
      </c>
      <c r="D19" s="63"/>
      <c r="E19" s="38" t="s">
        <v>10</v>
      </c>
      <c r="F19" s="38" t="s">
        <v>35</v>
      </c>
      <c r="G19" s="38" t="s">
        <v>11</v>
      </c>
      <c r="H19" s="2"/>
      <c r="I19" s="40" t="s">
        <v>65</v>
      </c>
      <c r="J19" s="40" t="s">
        <v>39</v>
      </c>
      <c r="K19" s="40" t="s">
        <v>40</v>
      </c>
      <c r="L19" s="40" t="s">
        <v>66</v>
      </c>
    </row>
    <row r="20" spans="1:12" ht="15" customHeight="1" x14ac:dyDescent="0.15">
      <c r="A20" s="8" t="s">
        <v>12</v>
      </c>
      <c r="B20" s="9">
        <v>30</v>
      </c>
      <c r="C20" s="61" t="s">
        <v>13</v>
      </c>
      <c r="D20" s="62"/>
      <c r="E20" s="10" t="s">
        <v>38</v>
      </c>
      <c r="F20" s="10">
        <v>5.9</v>
      </c>
      <c r="G20" s="11">
        <f>IF(ISBLANK(B30),0,B27/B30)</f>
        <v>5.2173913043478262</v>
      </c>
      <c r="H20" s="9" t="str">
        <f>IF(G20&gt;0,IF(OR(AND(E20="&lt;",NOT(G20&gt;I20)),AND(E20="&gt;",NOT(G20&lt;I20))),"N",IF(OR(AND(E20="&lt;",NOT(G20&gt;J20)),AND(E20="&gt;",NOT(G20&lt;J20))),"L",IF(OR(AND(E20="&lt;",NOT(G20&gt;K20)),AND(E20="&gt;",NOT(G20&lt;K20))),"M","H"))),"")</f>
        <v>M</v>
      </c>
      <c r="I20" s="12">
        <f>IF(E20="&lt;",(1+Parameters!$B$4)*F20,(1-Parameters!$B$4)*F20)</f>
        <v>5.7229999999999999</v>
      </c>
      <c r="J20" s="13">
        <f>IF(E20="&lt;",(1+Parameters!$C$4)*F20,(1-Parameters!$C$4)*F20)</f>
        <v>5.4280000000000008</v>
      </c>
      <c r="K20" s="13">
        <f>IF(E20="&lt;",(1+Parameters!$D$4)*F20,(1-Parameters!$D$4)*F20)</f>
        <v>5.0150000000000006</v>
      </c>
      <c r="L20" s="13">
        <f>IF(E20="&lt;",(1+Parameters!$E$4)*F20,(1-Parameters!$E$4)*F20)</f>
        <v>4.4250000000000007</v>
      </c>
    </row>
    <row r="21" spans="1:12" ht="15" customHeight="1" x14ac:dyDescent="0.15">
      <c r="A21" s="8" t="s">
        <v>14</v>
      </c>
      <c r="B21" s="9">
        <v>20</v>
      </c>
      <c r="C21" s="61" t="s">
        <v>15</v>
      </c>
      <c r="D21" s="62"/>
      <c r="E21" s="10" t="s">
        <v>37</v>
      </c>
      <c r="F21" s="10">
        <v>1.6</v>
      </c>
      <c r="G21" s="11">
        <f>IF(ISBLANK(B29),0,B27/B29)</f>
        <v>2.1176470588235294</v>
      </c>
      <c r="H21" s="9" t="str">
        <f t="shared" ref="H21:H23" si="3">IF(G21&gt;0,IF(OR(AND(E21="&lt;",NOT(G21&gt;I21)),AND(E21="&gt;",NOT(G21&lt;I21))),"N",IF(OR(AND(E21="&lt;",NOT(G21&gt;J21)),AND(E21="&gt;",NOT(G21&lt;J21))),"L",IF(OR(AND(E21="&lt;",NOT(G21&gt;K21)),AND(E21="&gt;",NOT(G21&lt;K21))),"M","H"))),"")</f>
        <v>H</v>
      </c>
      <c r="I21" s="12">
        <f>IF(E21="&lt;",(1+Parameters!$B$4)*F21,(1-Parameters!$B$4)*F21)</f>
        <v>1.6480000000000001</v>
      </c>
      <c r="J21" s="13">
        <f>IF(E21="&lt;",(1+Parameters!$C$4)*F21,(1-Parameters!$C$4)*F21)</f>
        <v>1.7280000000000002</v>
      </c>
      <c r="K21" s="13">
        <f>IF(E21="&lt;",(1+Parameters!$D$4)*F21,(1-Parameters!$D$4)*F21)</f>
        <v>1.8399999999999999</v>
      </c>
      <c r="L21" s="13">
        <f>IF(E21="&lt;",(1+Parameters!$E$4)*F21,(1-Parameters!$E$4)*F21)</f>
        <v>2</v>
      </c>
    </row>
    <row r="22" spans="1:12" ht="15" customHeight="1" x14ac:dyDescent="0.15">
      <c r="A22" s="8" t="s">
        <v>16</v>
      </c>
      <c r="B22" s="9">
        <v>4</v>
      </c>
      <c r="C22" s="61" t="s">
        <v>17</v>
      </c>
      <c r="D22" s="62"/>
      <c r="E22" s="10" t="s">
        <v>38</v>
      </c>
      <c r="F22" s="10">
        <v>0.39</v>
      </c>
      <c r="G22" s="11">
        <f>IF(ISBLANK(B28),0,(B28-B23)/B28)</f>
        <v>0.4</v>
      </c>
      <c r="H22" s="9" t="str">
        <f t="shared" si="3"/>
        <v>N</v>
      </c>
      <c r="I22" s="12">
        <f>IF(E22="&lt;",(1+Parameters!$B$4)*F22,(1-Parameters!$B$4)*F22)</f>
        <v>0.37830000000000003</v>
      </c>
      <c r="J22" s="13">
        <f>IF(E22="&lt;",(1+Parameters!$C$4)*F22,(1-Parameters!$C$4)*F22)</f>
        <v>0.35880000000000001</v>
      </c>
      <c r="K22" s="13">
        <f>IF(E22="&lt;",(1+Parameters!$D$4)*F22,(1-Parameters!$D$4)*F22)</f>
        <v>0.33150000000000002</v>
      </c>
      <c r="L22" s="13">
        <f>IF(E22="&lt;",(1+Parameters!$E$4)*F22,(1-Parameters!$E$4)*F22)</f>
        <v>0.29249999999999998</v>
      </c>
    </row>
    <row r="23" spans="1:12" ht="15" customHeight="1" x14ac:dyDescent="0.15">
      <c r="A23" s="8" t="s">
        <v>18</v>
      </c>
      <c r="B23" s="9">
        <v>60</v>
      </c>
      <c r="C23" s="61" t="s">
        <v>19</v>
      </c>
      <c r="D23" s="62"/>
      <c r="E23" s="10" t="s">
        <v>38</v>
      </c>
      <c r="F23" s="10">
        <v>0.38</v>
      </c>
      <c r="G23" s="11">
        <f>IF(ISBLANK(B28),0,B27/B28)</f>
        <v>0.36</v>
      </c>
      <c r="H23" s="9" t="str">
        <f t="shared" si="3"/>
        <v>L</v>
      </c>
      <c r="I23" s="12">
        <f>IF(E23="&lt;",(1+Parameters!$B$4)*F23,(1-Parameters!$B$4)*F23)</f>
        <v>0.36859999999999998</v>
      </c>
      <c r="J23" s="13">
        <f>IF(E23="&lt;",(1+Parameters!$C$4)*F23,(1-Parameters!$C$4)*F23)</f>
        <v>0.34960000000000002</v>
      </c>
      <c r="K23" s="13">
        <f>IF(E23="&lt;",(1+Parameters!$D$4)*F23,(1-Parameters!$D$4)*F23)</f>
        <v>0.32300000000000001</v>
      </c>
      <c r="L23" s="13">
        <f>IF(E23="&lt;",(1+Parameters!$E$4)*F23,(1-Parameters!$E$4)*F23)</f>
        <v>0.28500000000000003</v>
      </c>
    </row>
    <row r="24" spans="1:12" ht="15" customHeight="1" x14ac:dyDescent="0.15">
      <c r="A24" s="8" t="s">
        <v>20</v>
      </c>
      <c r="B24" s="9">
        <v>25</v>
      </c>
      <c r="C24" s="59" t="s">
        <v>22</v>
      </c>
      <c r="D24" s="60"/>
      <c r="E24" s="14"/>
      <c r="F24" s="14"/>
      <c r="G24" s="15"/>
      <c r="H24" s="2"/>
    </row>
    <row r="25" spans="1:12" ht="15" customHeight="1" x14ac:dyDescent="0.15">
      <c r="A25" s="8" t="s">
        <v>21</v>
      </c>
      <c r="B25" s="9">
        <v>23</v>
      </c>
      <c r="C25" s="61" t="s">
        <v>24</v>
      </c>
      <c r="D25" s="62"/>
      <c r="E25" s="10" t="s">
        <v>38</v>
      </c>
      <c r="F25" s="10">
        <v>0.7</v>
      </c>
      <c r="G25" s="11">
        <f>IF(ISBLANK(B25),0,B24/B25)</f>
        <v>1.0869565217391304</v>
      </c>
      <c r="H25" s="9" t="str">
        <f>IF(G25&gt;0,IF(OR(AND(E25="&lt;",NOT(G25&gt;I25)),AND(E25="&gt;",NOT(G25&lt;I25))),"N",IF(OR(AND(E25="&lt;",NOT(G25&gt;J25)),AND(E25="&gt;",NOT(G25&lt;J25))),"L",IF(OR(AND(E25="&lt;",NOT(G25&gt;K25)),AND(E25="&gt;",NOT(G25&lt;K25))),"M","H"))),"")</f>
        <v>N</v>
      </c>
      <c r="I25" s="12">
        <f>IF(E25="&lt;",(1+Parameters!$B$4)*F25,(1-Parameters!$B$4)*F25)</f>
        <v>0.67899999999999994</v>
      </c>
      <c r="J25" s="13">
        <f>IF(E25="&lt;",(1+Parameters!$C$4)*F25,(1-Parameters!$C$4)*F25)</f>
        <v>0.64400000000000002</v>
      </c>
      <c r="K25" s="13">
        <f>IF(E25="&lt;",(1+Parameters!$D$4)*F25,(1-Parameters!$D$4)*F25)</f>
        <v>0.59499999999999997</v>
      </c>
      <c r="L25" s="13">
        <f>IF(E25="&lt;",(1+Parameters!$E$4)*F25,(1-Parameters!$E$4)*F25)</f>
        <v>0.52499999999999991</v>
      </c>
    </row>
    <row r="26" spans="1:12" ht="15" customHeight="1" x14ac:dyDescent="0.15">
      <c r="A26" s="8" t="s">
        <v>23</v>
      </c>
      <c r="B26" s="9">
        <v>20</v>
      </c>
      <c r="C26" s="61" t="s">
        <v>26</v>
      </c>
      <c r="D26" s="62"/>
      <c r="E26" s="10" t="s">
        <v>38</v>
      </c>
      <c r="F26" s="10">
        <v>0.1</v>
      </c>
      <c r="G26" s="11">
        <f>IF(ISBLANK(B25),0,(B24-B26)/B25)</f>
        <v>0.21739130434782608</v>
      </c>
      <c r="H26" s="9" t="str">
        <f t="shared" ref="H26:H27" si="4">IF(G26&gt;0,IF(OR(AND(E26="&lt;",NOT(G26&gt;I26)),AND(E26="&gt;",NOT(G26&lt;I26))),"N",IF(OR(AND(E26="&lt;",NOT(G26&gt;J26)),AND(E26="&gt;",NOT(G26&lt;J26))),"L",IF(OR(AND(E26="&lt;",NOT(G26&gt;K26)),AND(E26="&gt;",NOT(G26&lt;K26))),"M","H"))),"")</f>
        <v>N</v>
      </c>
      <c r="I26" s="12">
        <f>IF(E26="&lt;",(1+Parameters!$B$4)*F26,(1-Parameters!$B$4)*F26)</f>
        <v>9.7000000000000003E-2</v>
      </c>
      <c r="J26" s="13">
        <f>IF(E26="&lt;",(1+Parameters!$C$4)*F26,(1-Parameters!$C$4)*F26)</f>
        <v>9.2000000000000012E-2</v>
      </c>
      <c r="K26" s="13">
        <f>IF(E26="&lt;",(1+Parameters!$D$4)*F26,(1-Parameters!$D$4)*F26)</f>
        <v>8.5000000000000006E-2</v>
      </c>
      <c r="L26" s="13">
        <f>IF(E26="&lt;",(1+Parameters!$E$4)*F26,(1-Parameters!$E$4)*F26)</f>
        <v>7.5000000000000011E-2</v>
      </c>
    </row>
    <row r="27" spans="1:12" ht="15" customHeight="1" x14ac:dyDescent="0.15">
      <c r="A27" s="8" t="s">
        <v>25</v>
      </c>
      <c r="B27" s="9">
        <v>36</v>
      </c>
      <c r="C27" s="61" t="s">
        <v>28</v>
      </c>
      <c r="D27" s="62"/>
      <c r="E27" s="10" t="s">
        <v>37</v>
      </c>
      <c r="F27" s="10">
        <v>2</v>
      </c>
      <c r="G27" s="11">
        <f>IF(ISBLANK(B30),0,(B24-B25)/B30)</f>
        <v>0.28985507246376813</v>
      </c>
      <c r="H27" s="9" t="str">
        <f t="shared" si="4"/>
        <v>N</v>
      </c>
      <c r="I27" s="12">
        <f>IF(E27="&lt;",(1+Parameters!$B$4)*F27,(1-Parameters!$B$4)*F27)</f>
        <v>2.06</v>
      </c>
      <c r="J27" s="13">
        <f>IF(E27="&lt;",(1+Parameters!$C$4)*F27,(1-Parameters!$C$4)*F27)</f>
        <v>2.16</v>
      </c>
      <c r="K27" s="13">
        <f>IF(E27="&lt;",(1+Parameters!$D$4)*F27,(1-Parameters!$D$4)*F27)</f>
        <v>2.2999999999999998</v>
      </c>
      <c r="L27" s="13">
        <f>IF(E27="&lt;",(1+Parameters!$E$4)*F27,(1-Parameters!$E$4)*F27)</f>
        <v>2.5</v>
      </c>
    </row>
    <row r="28" spans="1:12" ht="15" customHeight="1" x14ac:dyDescent="0.15">
      <c r="A28" s="8" t="s">
        <v>27</v>
      </c>
      <c r="B28" s="9">
        <v>100</v>
      </c>
      <c r="C28" s="59" t="s">
        <v>31</v>
      </c>
      <c r="D28" s="60"/>
      <c r="E28" s="14"/>
      <c r="F28" s="14"/>
      <c r="G28" s="15"/>
      <c r="H28" s="2"/>
    </row>
    <row r="29" spans="1:12" ht="15" customHeight="1" x14ac:dyDescent="0.15">
      <c r="A29" s="8" t="s">
        <v>29</v>
      </c>
      <c r="B29" s="9">
        <v>17</v>
      </c>
      <c r="C29" s="61" t="s">
        <v>32</v>
      </c>
      <c r="D29" s="62"/>
      <c r="E29" s="10" t="s">
        <v>37</v>
      </c>
      <c r="F29" s="10">
        <v>5</v>
      </c>
      <c r="G29" s="11">
        <f>IF(ISBLANK(B21),0,B28/B21)</f>
        <v>5</v>
      </c>
      <c r="H29" s="9" t="str">
        <f t="shared" ref="H29:H31" si="5">IF(G29&gt;0,IF(OR(AND(E29="&lt;",NOT(G29&gt;I29)),AND(E29="&gt;",NOT(G29&lt;I29))),"N",IF(OR(AND(E29="&lt;",NOT(G29&gt;J29)),AND(E29="&gt;",NOT(G29&lt;J29))),"L",IF(OR(AND(E29="&lt;",NOT(G29&gt;K29)),AND(E29="&gt;",NOT(G29&lt;K29))),"M","H"))),"")</f>
        <v>N</v>
      </c>
      <c r="I29" s="12">
        <f>IF(E29="&lt;",(1+Parameters!$B$4)*F29,(1-Parameters!$B$4)*F29)</f>
        <v>5.15</v>
      </c>
      <c r="J29" s="13">
        <f>IF(E29="&lt;",(1+Parameters!$C$4)*F29,(1-Parameters!$C$4)*F29)</f>
        <v>5.4</v>
      </c>
      <c r="K29" s="13">
        <f>IF(E29="&lt;",(1+Parameters!$D$4)*F29,(1-Parameters!$D$4)*F29)</f>
        <v>5.75</v>
      </c>
      <c r="L29" s="13">
        <f>IF(E29="&lt;",(1+Parameters!$E$4)*F29,(1-Parameters!$E$4)*F29)</f>
        <v>6.25</v>
      </c>
    </row>
    <row r="30" spans="1:12" ht="15" customHeight="1" x14ac:dyDescent="0.15">
      <c r="A30" s="8" t="s">
        <v>30</v>
      </c>
      <c r="B30" s="9">
        <v>6.9</v>
      </c>
      <c r="C30" s="61" t="s">
        <v>33</v>
      </c>
      <c r="D30" s="62"/>
      <c r="E30" s="10" t="s">
        <v>38</v>
      </c>
      <c r="F30" s="10">
        <v>2.1</v>
      </c>
      <c r="G30" s="11">
        <f>IF(ISBLANK(B20),0,B23/B20)</f>
        <v>2</v>
      </c>
      <c r="H30" s="9" t="str">
        <f t="shared" si="5"/>
        <v>L</v>
      </c>
      <c r="I30" s="12">
        <f>IF(E30="&lt;",(1+Parameters!$B$4)*F30,(1-Parameters!$B$4)*F30)</f>
        <v>2.0369999999999999</v>
      </c>
      <c r="J30" s="13">
        <f>IF(E30="&lt;",(1+Parameters!$C$4)*F30,(1-Parameters!$C$4)*F30)</f>
        <v>1.9320000000000002</v>
      </c>
      <c r="K30" s="13">
        <f>IF(E30="&lt;",(1+Parameters!$D$4)*F30,(1-Parameters!$D$4)*F30)</f>
        <v>1.7849999999999999</v>
      </c>
      <c r="L30" s="13">
        <f>IF(E30="&lt;",(1+Parameters!$E$4)*F30,(1-Parameters!$E$4)*F30)</f>
        <v>1.5750000000000002</v>
      </c>
    </row>
    <row r="31" spans="1:12" ht="15" customHeight="1" x14ac:dyDescent="0.15">
      <c r="A31" s="39" t="s">
        <v>79</v>
      </c>
      <c r="B31" s="23" t="str">
        <f>IF(L33=MAX(I33:L33),"High",IF(K33=MAX(I33:L33),"Medium",IF(J33=MAX(I33:L33),"Low","None")))</f>
        <v>High</v>
      </c>
      <c r="C31" s="61" t="s">
        <v>34</v>
      </c>
      <c r="D31" s="62"/>
      <c r="E31" s="10" t="s">
        <v>38</v>
      </c>
      <c r="F31" s="10">
        <v>14</v>
      </c>
      <c r="G31" s="11">
        <f>IF(ISBLANK(B22),0,B23/B22)</f>
        <v>15</v>
      </c>
      <c r="H31" s="9" t="str">
        <f t="shared" si="5"/>
        <v>N</v>
      </c>
      <c r="I31" s="12">
        <f>IF(E31="&lt;",(1+Parameters!$B$4)*F31,(1-Parameters!$B$4)*F31)</f>
        <v>13.58</v>
      </c>
      <c r="J31" s="13">
        <f>IF(E31="&lt;",(1+Parameters!$C$4)*F31,(1-Parameters!$C$4)*F31)</f>
        <v>12.88</v>
      </c>
      <c r="K31" s="13">
        <f>IF(E31="&lt;",(1+Parameters!$D$4)*F31,(1-Parameters!$D$4)*F31)</f>
        <v>11.9</v>
      </c>
      <c r="L31" s="13">
        <f>IF(E31="&lt;",(1+Parameters!$E$4)*F31,(1-Parameters!$E$4)*F31)</f>
        <v>10.5</v>
      </c>
    </row>
    <row r="32" spans="1:12" ht="15" customHeight="1" x14ac:dyDescent="0.15">
      <c r="A32" s="2"/>
      <c r="B32" s="2"/>
      <c r="C32" s="2"/>
      <c r="D32" s="2"/>
      <c r="E32" s="2"/>
      <c r="F32" s="2"/>
      <c r="G32" s="2"/>
      <c r="H32" s="2" t="str">
        <f>IF(L33=MAX(I33:L33),"H",IF(K33=MAX(I33:L33),"M",IF(J33=MAX(I33:L33),"L","N")))</f>
        <v>H</v>
      </c>
      <c r="I32" s="13">
        <f>COUNTIF(H20:H31,"N")</f>
        <v>6</v>
      </c>
      <c r="J32" s="13">
        <f>COUNTIF(H20:H31,"L")</f>
        <v>2</v>
      </c>
      <c r="K32" s="13">
        <f>COUNTIF(H20:H31,"M")</f>
        <v>1</v>
      </c>
      <c r="L32" s="13">
        <f>COUNTIF(H20:H31,"H")</f>
        <v>1</v>
      </c>
    </row>
    <row r="33" spans="1:12" ht="15" customHeight="1" x14ac:dyDescent="0.15">
      <c r="A33" s="2"/>
      <c r="B33" s="2"/>
      <c r="C33" s="2"/>
      <c r="D33" s="2"/>
      <c r="E33" s="2"/>
      <c r="F33" s="2"/>
      <c r="G33" s="2"/>
      <c r="H33" s="2"/>
      <c r="I33" s="13">
        <f>I32*Parameters!B5</f>
        <v>0</v>
      </c>
      <c r="J33" s="13">
        <f>J32*Parameters!C5</f>
        <v>0.2</v>
      </c>
      <c r="K33" s="13">
        <f>K32*Parameters!D5</f>
        <v>0.3</v>
      </c>
      <c r="L33" s="13">
        <f>L32*Parameters!E5</f>
        <v>0.5</v>
      </c>
    </row>
    <row r="34" spans="1:12" ht="15" customHeight="1" x14ac:dyDescent="0.15">
      <c r="A34" s="2"/>
      <c r="B34" s="48" t="s">
        <v>105</v>
      </c>
      <c r="C34" s="2"/>
      <c r="D34" s="2"/>
      <c r="E34" s="64" t="s">
        <v>6</v>
      </c>
      <c r="F34" s="65"/>
      <c r="G34" s="65"/>
      <c r="H34" s="2"/>
      <c r="I34" s="66" t="s">
        <v>36</v>
      </c>
      <c r="J34" s="66"/>
      <c r="K34" s="66"/>
      <c r="L34" s="66"/>
    </row>
    <row r="35" spans="1:12" ht="15" customHeight="1" x14ac:dyDescent="0.15">
      <c r="A35" s="6" t="s">
        <v>7</v>
      </c>
      <c r="B35" s="6" t="s">
        <v>8</v>
      </c>
      <c r="C35" s="59" t="s">
        <v>9</v>
      </c>
      <c r="D35" s="63"/>
      <c r="E35" s="38" t="s">
        <v>10</v>
      </c>
      <c r="F35" s="38" t="s">
        <v>35</v>
      </c>
      <c r="G35" s="38" t="s">
        <v>11</v>
      </c>
      <c r="H35" s="2"/>
      <c r="I35" s="40" t="s">
        <v>65</v>
      </c>
      <c r="J35" s="40" t="s">
        <v>39</v>
      </c>
      <c r="K35" s="40" t="s">
        <v>40</v>
      </c>
      <c r="L35" s="40" t="s">
        <v>66</v>
      </c>
    </row>
    <row r="36" spans="1:12" ht="15" customHeight="1" x14ac:dyDescent="0.15">
      <c r="A36" s="8" t="s">
        <v>12</v>
      </c>
      <c r="B36" s="9">
        <v>30</v>
      </c>
      <c r="C36" s="61" t="s">
        <v>13</v>
      </c>
      <c r="D36" s="62"/>
      <c r="E36" s="10" t="s">
        <v>38</v>
      </c>
      <c r="F36" s="10">
        <v>5.9</v>
      </c>
      <c r="G36" s="11">
        <f>IF(ISBLANK(B46),0,B43/B46)</f>
        <v>5.2173913043478262</v>
      </c>
      <c r="H36" s="9" t="str">
        <f>IF(G36&gt;0,IF(OR(AND(E36="&lt;",NOT(G36&gt;I36)),AND(E36="&gt;",NOT(G36&lt;I36))),"N",IF(OR(AND(E36="&lt;",NOT(G36&gt;J36)),AND(E36="&gt;",NOT(G36&lt;J36))),"L",IF(OR(AND(E36="&lt;",NOT(G36&gt;K36)),AND(E36="&gt;",NOT(G36&lt;K36))),"M","H"))),"")</f>
        <v>M</v>
      </c>
      <c r="I36" s="12">
        <f>IF(E36="&lt;",(1+Parameters!$B$4)*F36,(1-Parameters!$B$4)*F36)</f>
        <v>5.7229999999999999</v>
      </c>
      <c r="J36" s="13">
        <f>IF(E36="&lt;",(1+Parameters!$C$4)*F36,(1-Parameters!$C$4)*F36)</f>
        <v>5.4280000000000008</v>
      </c>
      <c r="K36" s="13">
        <f>IF(E36="&lt;",(1+Parameters!$D$4)*F36,(1-Parameters!$D$4)*F36)</f>
        <v>5.0150000000000006</v>
      </c>
      <c r="L36" s="13">
        <f>IF(E36="&lt;",(1+Parameters!$E$4)*F36,(1-Parameters!$E$4)*F36)</f>
        <v>4.4250000000000007</v>
      </c>
    </row>
    <row r="37" spans="1:12" ht="15" customHeight="1" x14ac:dyDescent="0.15">
      <c r="A37" s="8" t="s">
        <v>14</v>
      </c>
      <c r="B37" s="9">
        <v>20</v>
      </c>
      <c r="C37" s="61" t="s">
        <v>15</v>
      </c>
      <c r="D37" s="62"/>
      <c r="E37" s="10" t="s">
        <v>37</v>
      </c>
      <c r="F37" s="10">
        <v>1.6</v>
      </c>
      <c r="G37" s="11">
        <f>IF(ISBLANK(B45),0,B43/B45)</f>
        <v>2.1176470588235294</v>
      </c>
      <c r="H37" s="9" t="str">
        <f t="shared" ref="H37:H39" si="6">IF(G37&gt;0,IF(OR(AND(E37="&lt;",NOT(G37&gt;I37)),AND(E37="&gt;",NOT(G37&lt;I37))),"N",IF(OR(AND(E37="&lt;",NOT(G37&gt;J37)),AND(E37="&gt;",NOT(G37&lt;J37))),"L",IF(OR(AND(E37="&lt;",NOT(G37&gt;K37)),AND(E37="&gt;",NOT(G37&lt;K37))),"M","H"))),"")</f>
        <v>H</v>
      </c>
      <c r="I37" s="12">
        <f>IF(E37="&lt;",(1+Parameters!$B$4)*F37,(1-Parameters!$B$4)*F37)</f>
        <v>1.6480000000000001</v>
      </c>
      <c r="J37" s="13">
        <f>IF(E37="&lt;",(1+Parameters!$C$4)*F37,(1-Parameters!$C$4)*F37)</f>
        <v>1.7280000000000002</v>
      </c>
      <c r="K37" s="13">
        <f>IF(E37="&lt;",(1+Parameters!$D$4)*F37,(1-Parameters!$D$4)*F37)</f>
        <v>1.8399999999999999</v>
      </c>
      <c r="L37" s="13">
        <f>IF(E37="&lt;",(1+Parameters!$E$4)*F37,(1-Parameters!$E$4)*F37)</f>
        <v>2</v>
      </c>
    </row>
    <row r="38" spans="1:12" ht="15" customHeight="1" x14ac:dyDescent="0.15">
      <c r="A38" s="8" t="s">
        <v>16</v>
      </c>
      <c r="B38" s="9">
        <v>4</v>
      </c>
      <c r="C38" s="61" t="s">
        <v>17</v>
      </c>
      <c r="D38" s="62"/>
      <c r="E38" s="10" t="s">
        <v>38</v>
      </c>
      <c r="F38" s="10">
        <v>0.39</v>
      </c>
      <c r="G38" s="11">
        <f>IF(ISBLANK(B44),0,(B44-B39)/B44)</f>
        <v>0.4</v>
      </c>
      <c r="H38" s="9" t="str">
        <f t="shared" si="6"/>
        <v>N</v>
      </c>
      <c r="I38" s="12">
        <f>IF(E38="&lt;",(1+Parameters!$B$4)*F38,(1-Parameters!$B$4)*F38)</f>
        <v>0.37830000000000003</v>
      </c>
      <c r="J38" s="13">
        <f>IF(E38="&lt;",(1+Parameters!$C$4)*F38,(1-Parameters!$C$4)*F38)</f>
        <v>0.35880000000000001</v>
      </c>
      <c r="K38" s="13">
        <f>IF(E38="&lt;",(1+Parameters!$D$4)*F38,(1-Parameters!$D$4)*F38)</f>
        <v>0.33150000000000002</v>
      </c>
      <c r="L38" s="13">
        <f>IF(E38="&lt;",(1+Parameters!$E$4)*F38,(1-Parameters!$E$4)*F38)</f>
        <v>0.29249999999999998</v>
      </c>
    </row>
    <row r="39" spans="1:12" ht="15" customHeight="1" x14ac:dyDescent="0.15">
      <c r="A39" s="8" t="s">
        <v>18</v>
      </c>
      <c r="B39" s="9">
        <v>60</v>
      </c>
      <c r="C39" s="61" t="s">
        <v>19</v>
      </c>
      <c r="D39" s="62"/>
      <c r="E39" s="10" t="s">
        <v>38</v>
      </c>
      <c r="F39" s="10">
        <v>0.38</v>
      </c>
      <c r="G39" s="11">
        <f>IF(ISBLANK(B44),0,B43/B44)</f>
        <v>0.36</v>
      </c>
      <c r="H39" s="9" t="str">
        <f t="shared" si="6"/>
        <v>L</v>
      </c>
      <c r="I39" s="12">
        <f>IF(E39="&lt;",(1+Parameters!$B$4)*F39,(1-Parameters!$B$4)*F39)</f>
        <v>0.36859999999999998</v>
      </c>
      <c r="J39" s="13">
        <f>IF(E39="&lt;",(1+Parameters!$C$4)*F39,(1-Parameters!$C$4)*F39)</f>
        <v>0.34960000000000002</v>
      </c>
      <c r="K39" s="13">
        <f>IF(E39="&lt;",(1+Parameters!$D$4)*F39,(1-Parameters!$D$4)*F39)</f>
        <v>0.32300000000000001</v>
      </c>
      <c r="L39" s="13">
        <f>IF(E39="&lt;",(1+Parameters!$E$4)*F39,(1-Parameters!$E$4)*F39)</f>
        <v>0.28500000000000003</v>
      </c>
    </row>
    <row r="40" spans="1:12" ht="15" customHeight="1" x14ac:dyDescent="0.15">
      <c r="A40" s="8" t="s">
        <v>20</v>
      </c>
      <c r="B40" s="9">
        <v>25</v>
      </c>
      <c r="C40" s="59" t="s">
        <v>22</v>
      </c>
      <c r="D40" s="60"/>
      <c r="E40" s="14"/>
      <c r="F40" s="14"/>
      <c r="G40" s="15"/>
      <c r="H40" s="2"/>
    </row>
    <row r="41" spans="1:12" ht="15" customHeight="1" x14ac:dyDescent="0.15">
      <c r="A41" s="8" t="s">
        <v>21</v>
      </c>
      <c r="B41" s="9">
        <v>23</v>
      </c>
      <c r="C41" s="61" t="s">
        <v>24</v>
      </c>
      <c r="D41" s="62"/>
      <c r="E41" s="10" t="s">
        <v>38</v>
      </c>
      <c r="F41" s="10">
        <v>0.7</v>
      </c>
      <c r="G41" s="11">
        <f>IF(ISBLANK(B41),0,B40/B41)</f>
        <v>1.0869565217391304</v>
      </c>
      <c r="H41" s="9" t="str">
        <f>IF(G41&gt;0,IF(OR(AND(E41="&lt;",NOT(G41&gt;I41)),AND(E41="&gt;",NOT(G41&lt;I41))),"N",IF(OR(AND(E41="&lt;",NOT(G41&gt;J41)),AND(E41="&gt;",NOT(G41&lt;J41))),"L",IF(OR(AND(E41="&lt;",NOT(G41&gt;K41)),AND(E41="&gt;",NOT(G41&lt;K41))),"M","H"))),"")</f>
        <v>N</v>
      </c>
      <c r="I41" s="12">
        <f>IF(E41="&lt;",(1+Parameters!$B$4)*F41,(1-Parameters!$B$4)*F41)</f>
        <v>0.67899999999999994</v>
      </c>
      <c r="J41" s="13">
        <f>IF(E41="&lt;",(1+Parameters!$C$4)*F41,(1-Parameters!$C$4)*F41)</f>
        <v>0.64400000000000002</v>
      </c>
      <c r="K41" s="13">
        <f>IF(E41="&lt;",(1+Parameters!$D$4)*F41,(1-Parameters!$D$4)*F41)</f>
        <v>0.59499999999999997</v>
      </c>
      <c r="L41" s="13">
        <f>IF(E41="&lt;",(1+Parameters!$E$4)*F41,(1-Parameters!$E$4)*F41)</f>
        <v>0.52499999999999991</v>
      </c>
    </row>
    <row r="42" spans="1:12" ht="15" customHeight="1" x14ac:dyDescent="0.15">
      <c r="A42" s="8" t="s">
        <v>23</v>
      </c>
      <c r="B42" s="9">
        <v>20</v>
      </c>
      <c r="C42" s="61" t="s">
        <v>26</v>
      </c>
      <c r="D42" s="62"/>
      <c r="E42" s="10" t="s">
        <v>38</v>
      </c>
      <c r="F42" s="10">
        <v>0.1</v>
      </c>
      <c r="G42" s="11">
        <f>IF(ISBLANK(B41),0,(B40-B42)/B41)</f>
        <v>0.21739130434782608</v>
      </c>
      <c r="H42" s="9" t="str">
        <f t="shared" ref="H42:H43" si="7">IF(G42&gt;0,IF(OR(AND(E42="&lt;",NOT(G42&gt;I42)),AND(E42="&gt;",NOT(G42&lt;I42))),"N",IF(OR(AND(E42="&lt;",NOT(G42&gt;J42)),AND(E42="&gt;",NOT(G42&lt;J42))),"L",IF(OR(AND(E42="&lt;",NOT(G42&gt;K42)),AND(E42="&gt;",NOT(G42&lt;K42))),"M","H"))),"")</f>
        <v>N</v>
      </c>
      <c r="I42" s="12">
        <f>IF(E42="&lt;",(1+Parameters!$B$4)*F42,(1-Parameters!$B$4)*F42)</f>
        <v>9.7000000000000003E-2</v>
      </c>
      <c r="J42" s="13">
        <f>IF(E42="&lt;",(1+Parameters!$C$4)*F42,(1-Parameters!$C$4)*F42)</f>
        <v>9.2000000000000012E-2</v>
      </c>
      <c r="K42" s="13">
        <f>IF(E42="&lt;",(1+Parameters!$D$4)*F42,(1-Parameters!$D$4)*F42)</f>
        <v>8.5000000000000006E-2</v>
      </c>
      <c r="L42" s="13">
        <f>IF(E42="&lt;",(1+Parameters!$E$4)*F42,(1-Parameters!$E$4)*F42)</f>
        <v>7.5000000000000011E-2</v>
      </c>
    </row>
    <row r="43" spans="1:12" ht="15" customHeight="1" x14ac:dyDescent="0.15">
      <c r="A43" s="8" t="s">
        <v>25</v>
      </c>
      <c r="B43" s="9">
        <v>36</v>
      </c>
      <c r="C43" s="61" t="s">
        <v>28</v>
      </c>
      <c r="D43" s="62"/>
      <c r="E43" s="10" t="s">
        <v>37</v>
      </c>
      <c r="F43" s="10">
        <v>2</v>
      </c>
      <c r="G43" s="11">
        <f>IF(ISBLANK(B46),0,(B40-B41)/B46)</f>
        <v>0.28985507246376813</v>
      </c>
      <c r="H43" s="9" t="str">
        <f t="shared" si="7"/>
        <v>N</v>
      </c>
      <c r="I43" s="12">
        <f>IF(E43="&lt;",(1+Parameters!$B$4)*F43,(1-Parameters!$B$4)*F43)</f>
        <v>2.06</v>
      </c>
      <c r="J43" s="13">
        <f>IF(E43="&lt;",(1+Parameters!$C$4)*F43,(1-Parameters!$C$4)*F43)</f>
        <v>2.16</v>
      </c>
      <c r="K43" s="13">
        <f>IF(E43="&lt;",(1+Parameters!$D$4)*F43,(1-Parameters!$D$4)*F43)</f>
        <v>2.2999999999999998</v>
      </c>
      <c r="L43" s="13">
        <f>IF(E43="&lt;",(1+Parameters!$E$4)*F43,(1-Parameters!$E$4)*F43)</f>
        <v>2.5</v>
      </c>
    </row>
    <row r="44" spans="1:12" ht="15" customHeight="1" x14ac:dyDescent="0.15">
      <c r="A44" s="8" t="s">
        <v>27</v>
      </c>
      <c r="B44" s="9">
        <v>100</v>
      </c>
      <c r="C44" s="59" t="s">
        <v>31</v>
      </c>
      <c r="D44" s="60"/>
      <c r="E44" s="14"/>
      <c r="F44" s="14"/>
      <c r="G44" s="15"/>
      <c r="H44" s="2"/>
    </row>
    <row r="45" spans="1:12" ht="15" customHeight="1" x14ac:dyDescent="0.15">
      <c r="A45" s="8" t="s">
        <v>29</v>
      </c>
      <c r="B45" s="9">
        <v>17</v>
      </c>
      <c r="C45" s="61" t="s">
        <v>32</v>
      </c>
      <c r="D45" s="62"/>
      <c r="E45" s="10" t="s">
        <v>37</v>
      </c>
      <c r="F45" s="10">
        <v>5</v>
      </c>
      <c r="G45" s="11">
        <f>IF(ISBLANK(B37),0,B44/B37)</f>
        <v>5</v>
      </c>
      <c r="H45" s="9" t="str">
        <f t="shared" ref="H45:H47" si="8">IF(G45&gt;0,IF(OR(AND(E45="&lt;",NOT(G45&gt;I45)),AND(E45="&gt;",NOT(G45&lt;I45))),"N",IF(OR(AND(E45="&lt;",NOT(G45&gt;J45)),AND(E45="&gt;",NOT(G45&lt;J45))),"L",IF(OR(AND(E45="&lt;",NOT(G45&gt;K45)),AND(E45="&gt;",NOT(G45&lt;K45))),"M","H"))),"")</f>
        <v>N</v>
      </c>
      <c r="I45" s="12">
        <f>IF(E45="&lt;",(1+Parameters!$B$4)*F45,(1-Parameters!$B$4)*F45)</f>
        <v>5.15</v>
      </c>
      <c r="J45" s="13">
        <f>IF(E45="&lt;",(1+Parameters!$C$4)*F45,(1-Parameters!$C$4)*F45)</f>
        <v>5.4</v>
      </c>
      <c r="K45" s="13">
        <f>IF(E45="&lt;",(1+Parameters!$D$4)*F45,(1-Parameters!$D$4)*F45)</f>
        <v>5.75</v>
      </c>
      <c r="L45" s="13">
        <f>IF(E45="&lt;",(1+Parameters!$E$4)*F45,(1-Parameters!$E$4)*F45)</f>
        <v>6.25</v>
      </c>
    </row>
    <row r="46" spans="1:12" ht="15" customHeight="1" x14ac:dyDescent="0.15">
      <c r="A46" s="8" t="s">
        <v>30</v>
      </c>
      <c r="B46" s="9">
        <v>6.9</v>
      </c>
      <c r="C46" s="61" t="s">
        <v>33</v>
      </c>
      <c r="D46" s="62"/>
      <c r="E46" s="10" t="s">
        <v>38</v>
      </c>
      <c r="F46" s="10">
        <v>2.1</v>
      </c>
      <c r="G46" s="11">
        <f>IF(ISBLANK(B36),0,B39/B36)</f>
        <v>2</v>
      </c>
      <c r="H46" s="9" t="str">
        <f t="shared" si="8"/>
        <v>L</v>
      </c>
      <c r="I46" s="12">
        <f>IF(E46="&lt;",(1+Parameters!$B$4)*F46,(1-Parameters!$B$4)*F46)</f>
        <v>2.0369999999999999</v>
      </c>
      <c r="J46" s="13">
        <f>IF(E46="&lt;",(1+Parameters!$C$4)*F46,(1-Parameters!$C$4)*F46)</f>
        <v>1.9320000000000002</v>
      </c>
      <c r="K46" s="13">
        <f>IF(E46="&lt;",(1+Parameters!$D$4)*F46,(1-Parameters!$D$4)*F46)</f>
        <v>1.7849999999999999</v>
      </c>
      <c r="L46" s="13">
        <f>IF(E46="&lt;",(1+Parameters!$E$4)*F46,(1-Parameters!$E$4)*F46)</f>
        <v>1.5750000000000002</v>
      </c>
    </row>
    <row r="47" spans="1:12" ht="15" customHeight="1" x14ac:dyDescent="0.15">
      <c r="A47" s="39" t="s">
        <v>79</v>
      </c>
      <c r="B47" s="23" t="str">
        <f>IF(L49=MAX(I49:L49),"High",IF(K49=MAX(I49:L49),"Medium",IF(J49=MAX(I49:L49),"Low","None")))</f>
        <v>High</v>
      </c>
      <c r="C47" s="61" t="s">
        <v>34</v>
      </c>
      <c r="D47" s="62"/>
      <c r="E47" s="10" t="s">
        <v>38</v>
      </c>
      <c r="F47" s="10">
        <v>14</v>
      </c>
      <c r="G47" s="11">
        <f>IF(ISBLANK(B38),0,B39/B38)</f>
        <v>15</v>
      </c>
      <c r="H47" s="9" t="str">
        <f t="shared" si="8"/>
        <v>N</v>
      </c>
      <c r="I47" s="12">
        <f>IF(E47="&lt;",(1+Parameters!$B$4)*F47,(1-Parameters!$B$4)*F47)</f>
        <v>13.58</v>
      </c>
      <c r="J47" s="13">
        <f>IF(E47="&lt;",(1+Parameters!$C$4)*F47,(1-Parameters!$C$4)*F47)</f>
        <v>12.88</v>
      </c>
      <c r="K47" s="13">
        <f>IF(E47="&lt;",(1+Parameters!$D$4)*F47,(1-Parameters!$D$4)*F47)</f>
        <v>11.9</v>
      </c>
      <c r="L47" s="13">
        <f>IF(E47="&lt;",(1+Parameters!$E$4)*F47,(1-Parameters!$E$4)*F47)</f>
        <v>10.5</v>
      </c>
    </row>
    <row r="48" spans="1:12" ht="15" customHeight="1" x14ac:dyDescent="0.15">
      <c r="A48" s="2"/>
      <c r="B48" s="2"/>
      <c r="C48" s="2"/>
      <c r="D48" s="2"/>
      <c r="E48" s="2"/>
      <c r="F48" s="2"/>
      <c r="G48" s="2"/>
      <c r="H48" s="2" t="str">
        <f>IF(L49=MAX(I49:L49),"H",IF(K49=MAX(I49:L49),"M",IF(J49=MAX(I49:L49),"L","N")))</f>
        <v>H</v>
      </c>
      <c r="I48" s="13">
        <f>COUNTIF(H36:H47,"N")</f>
        <v>6</v>
      </c>
      <c r="J48" s="13">
        <f>COUNTIF(H36:H47,"L")</f>
        <v>2</v>
      </c>
      <c r="K48" s="13">
        <f>COUNTIF(H36:H47,"M")</f>
        <v>1</v>
      </c>
      <c r="L48" s="13">
        <f>COUNTIF(H36:H47,"H")</f>
        <v>1</v>
      </c>
    </row>
    <row r="49" spans="1:12" ht="15" customHeight="1" x14ac:dyDescent="0.15">
      <c r="A49" s="2"/>
      <c r="B49" s="2"/>
      <c r="C49" s="2"/>
      <c r="D49" s="2"/>
      <c r="E49" s="2"/>
      <c r="F49" s="2"/>
      <c r="G49" s="2"/>
      <c r="H49" s="2"/>
      <c r="I49" s="13">
        <f>I48*Parameters!B5</f>
        <v>0</v>
      </c>
      <c r="J49" s="13">
        <f>J48*Parameters!C5</f>
        <v>0.2</v>
      </c>
      <c r="K49" s="13">
        <f>K48*Parameters!D5</f>
        <v>0.3</v>
      </c>
      <c r="L49" s="13">
        <f>L48*Parameters!E5</f>
        <v>0.5</v>
      </c>
    </row>
    <row r="50" spans="1:12" ht="15" customHeight="1" x14ac:dyDescent="0.15"/>
    <row r="51" spans="1:12" ht="15" customHeight="1" x14ac:dyDescent="0.15"/>
    <row r="52" spans="1:12" ht="15" customHeight="1" x14ac:dyDescent="0.15"/>
    <row r="53" spans="1:12" ht="15" customHeight="1" x14ac:dyDescent="0.15"/>
    <row r="54" spans="1:12" ht="15" customHeight="1" x14ac:dyDescent="0.15"/>
    <row r="55" spans="1:12" ht="15" customHeight="1" x14ac:dyDescent="0.15"/>
    <row r="56" spans="1:12" ht="15" customHeight="1" x14ac:dyDescent="0.15"/>
    <row r="57" spans="1:12" ht="15" customHeight="1" x14ac:dyDescent="0.15"/>
    <row r="58" spans="1:12" ht="15" customHeight="1" x14ac:dyDescent="0.15"/>
    <row r="59" spans="1:12" ht="15" customHeight="1" x14ac:dyDescent="0.15"/>
    <row r="60" spans="1:12" ht="15" customHeight="1" x14ac:dyDescent="0.15"/>
    <row r="61" spans="1:12" ht="15" customHeight="1" x14ac:dyDescent="0.15"/>
    <row r="62" spans="1:12" ht="15" customHeight="1" x14ac:dyDescent="0.15"/>
    <row r="63" spans="1:12" ht="15" customHeight="1" x14ac:dyDescent="0.15"/>
    <row r="64" spans="1:1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sheetData>
  <mergeCells count="46">
    <mergeCell ref="A1:B1"/>
    <mergeCell ref="E2:G2"/>
    <mergeCell ref="I2:L2"/>
    <mergeCell ref="E18:G18"/>
    <mergeCell ref="I18:L18"/>
    <mergeCell ref="C3:D3"/>
    <mergeCell ref="E34:G34"/>
    <mergeCell ref="I34:L34"/>
    <mergeCell ref="C4:D4"/>
    <mergeCell ref="C5:D5"/>
    <mergeCell ref="C6:D6"/>
    <mergeCell ref="C7:D7"/>
    <mergeCell ref="C9:D9"/>
    <mergeCell ref="C10:D10"/>
    <mergeCell ref="C11:D11"/>
    <mergeCell ref="C13:D13"/>
    <mergeCell ref="C14:D14"/>
    <mergeCell ref="C15:D15"/>
    <mergeCell ref="C8:D8"/>
    <mergeCell ref="C12:D12"/>
    <mergeCell ref="C19:D19"/>
    <mergeCell ref="C20:D20"/>
    <mergeCell ref="C21:D21"/>
    <mergeCell ref="C22:D22"/>
    <mergeCell ref="C23:D23"/>
    <mergeCell ref="C24:D24"/>
    <mergeCell ref="C25:D25"/>
    <mergeCell ref="C26:D26"/>
    <mergeCell ref="C27:D27"/>
    <mergeCell ref="C28:D28"/>
    <mergeCell ref="C29:D29"/>
    <mergeCell ref="C30:D30"/>
    <mergeCell ref="C31:D31"/>
    <mergeCell ref="C35:D35"/>
    <mergeCell ref="C36:D36"/>
    <mergeCell ref="C37:D37"/>
    <mergeCell ref="C38:D38"/>
    <mergeCell ref="C44:D44"/>
    <mergeCell ref="C45:D45"/>
    <mergeCell ref="C46:D46"/>
    <mergeCell ref="C47:D47"/>
    <mergeCell ref="C39:D39"/>
    <mergeCell ref="C40:D40"/>
    <mergeCell ref="C41:D41"/>
    <mergeCell ref="C42:D42"/>
    <mergeCell ref="C43:D43"/>
  </mergeCells>
  <conditionalFormatting sqref="G4">
    <cfRule type="expression" dxfId="79" priority="85" stopIfTrue="1">
      <formula>(H4="N")</formula>
    </cfRule>
    <cfRule type="expression" dxfId="78" priority="86" stopIfTrue="1">
      <formula>(H4="L")</formula>
    </cfRule>
    <cfRule type="expression" dxfId="77" priority="87" stopIfTrue="1">
      <formula>(H4="M")</formula>
    </cfRule>
    <cfRule type="expression" dxfId="76" priority="88">
      <formula>(H4="H")</formula>
    </cfRule>
  </conditionalFormatting>
  <conditionalFormatting sqref="G6:G7">
    <cfRule type="expression" dxfId="75" priority="81" stopIfTrue="1">
      <formula>(H6="N")</formula>
    </cfRule>
    <cfRule type="expression" dxfId="74" priority="82" stopIfTrue="1">
      <formula>(H6="L")</formula>
    </cfRule>
    <cfRule type="expression" dxfId="73" priority="83" stopIfTrue="1">
      <formula>(H6="M")</formula>
    </cfRule>
    <cfRule type="expression" dxfId="72" priority="84">
      <formula>(H6="H")</formula>
    </cfRule>
  </conditionalFormatting>
  <conditionalFormatting sqref="G9:G11">
    <cfRule type="expression" dxfId="71" priority="77" stopIfTrue="1">
      <formula>(H9="N")</formula>
    </cfRule>
    <cfRule type="expression" dxfId="70" priority="78" stopIfTrue="1">
      <formula>(H9="L")</formula>
    </cfRule>
    <cfRule type="expression" dxfId="69" priority="79" stopIfTrue="1">
      <formula>(H9="M")</formula>
    </cfRule>
    <cfRule type="expression" dxfId="68" priority="80">
      <formula>(H9="H")</formula>
    </cfRule>
  </conditionalFormatting>
  <conditionalFormatting sqref="G13:G15">
    <cfRule type="expression" dxfId="67" priority="73" stopIfTrue="1">
      <formula>(H13="N")</formula>
    </cfRule>
    <cfRule type="expression" dxfId="66" priority="74" stopIfTrue="1">
      <formula>(H13="L")</formula>
    </cfRule>
    <cfRule type="expression" dxfId="65" priority="75" stopIfTrue="1">
      <formula>(H13="M")</formula>
    </cfRule>
    <cfRule type="expression" dxfId="64" priority="76">
      <formula>(H13="H")</formula>
    </cfRule>
  </conditionalFormatting>
  <conditionalFormatting sqref="G5">
    <cfRule type="expression" dxfId="63" priority="69" stopIfTrue="1">
      <formula>(H5="N")</formula>
    </cfRule>
    <cfRule type="expression" dxfId="62" priority="70" stopIfTrue="1">
      <formula>(H5="L")</formula>
    </cfRule>
    <cfRule type="expression" dxfId="61" priority="71" stopIfTrue="1">
      <formula>(H5="M")</formula>
    </cfRule>
    <cfRule type="expression" dxfId="60" priority="72">
      <formula>(H5="H")</formula>
    </cfRule>
  </conditionalFormatting>
  <conditionalFormatting sqref="G20">
    <cfRule type="expression" dxfId="59" priority="61" stopIfTrue="1">
      <formula>(H20="N")</formula>
    </cfRule>
    <cfRule type="expression" dxfId="58" priority="62" stopIfTrue="1">
      <formula>(H20="L")</formula>
    </cfRule>
    <cfRule type="expression" dxfId="57" priority="63" stopIfTrue="1">
      <formula>(H20="M")</formula>
    </cfRule>
    <cfRule type="expression" dxfId="56" priority="64">
      <formula>(H20="H")</formula>
    </cfRule>
  </conditionalFormatting>
  <conditionalFormatting sqref="G22:G23">
    <cfRule type="expression" dxfId="55" priority="57" stopIfTrue="1">
      <formula>(H22="N")</formula>
    </cfRule>
    <cfRule type="expression" dxfId="54" priority="58" stopIfTrue="1">
      <formula>(H22="L")</formula>
    </cfRule>
    <cfRule type="expression" dxfId="53" priority="59" stopIfTrue="1">
      <formula>(H22="M")</formula>
    </cfRule>
    <cfRule type="expression" dxfId="52" priority="60">
      <formula>(H22="H")</formula>
    </cfRule>
  </conditionalFormatting>
  <conditionalFormatting sqref="G25:G27">
    <cfRule type="expression" dxfId="51" priority="53" stopIfTrue="1">
      <formula>(H25="N")</formula>
    </cfRule>
    <cfRule type="expression" dxfId="50" priority="54" stopIfTrue="1">
      <formula>(H25="L")</formula>
    </cfRule>
    <cfRule type="expression" dxfId="49" priority="55" stopIfTrue="1">
      <formula>(H25="M")</formula>
    </cfRule>
    <cfRule type="expression" dxfId="48" priority="56">
      <formula>(H25="H")</formula>
    </cfRule>
  </conditionalFormatting>
  <conditionalFormatting sqref="G29:G31">
    <cfRule type="expression" dxfId="47" priority="49" stopIfTrue="1">
      <formula>(H29="N")</formula>
    </cfRule>
    <cfRule type="expression" dxfId="46" priority="50" stopIfTrue="1">
      <formula>(H29="L")</formula>
    </cfRule>
    <cfRule type="expression" dxfId="45" priority="51" stopIfTrue="1">
      <formula>(H29="M")</formula>
    </cfRule>
    <cfRule type="expression" dxfId="44" priority="52">
      <formula>(H29="H")</formula>
    </cfRule>
  </conditionalFormatting>
  <conditionalFormatting sqref="G21">
    <cfRule type="expression" dxfId="43" priority="45" stopIfTrue="1">
      <formula>(H21="N")</formula>
    </cfRule>
    <cfRule type="expression" dxfId="42" priority="46" stopIfTrue="1">
      <formula>(H21="L")</formula>
    </cfRule>
    <cfRule type="expression" dxfId="41" priority="47" stopIfTrue="1">
      <formula>(H21="M")</formula>
    </cfRule>
    <cfRule type="expression" dxfId="40" priority="48">
      <formula>(H21="H")</formula>
    </cfRule>
  </conditionalFormatting>
  <conditionalFormatting sqref="B31">
    <cfRule type="expression" dxfId="39" priority="41" stopIfTrue="1">
      <formula>(H32="N")</formula>
    </cfRule>
    <cfRule type="expression" dxfId="38" priority="42" stopIfTrue="1">
      <formula>(H31="L")</formula>
    </cfRule>
    <cfRule type="expression" dxfId="37" priority="43" stopIfTrue="1">
      <formula>(H32="M")</formula>
    </cfRule>
    <cfRule type="expression" dxfId="36" priority="44" stopIfTrue="1">
      <formula>(H32="H")</formula>
    </cfRule>
  </conditionalFormatting>
  <conditionalFormatting sqref="B47">
    <cfRule type="expression" dxfId="35" priority="17" stopIfTrue="1">
      <formula>(H48="N")</formula>
    </cfRule>
    <cfRule type="expression" dxfId="34" priority="18" stopIfTrue="1">
      <formula>(H47="L")</formula>
    </cfRule>
    <cfRule type="expression" dxfId="33" priority="19" stopIfTrue="1">
      <formula>(H48="M")</formula>
    </cfRule>
    <cfRule type="expression" dxfId="32" priority="20" stopIfTrue="1">
      <formula>(H48="H")</formula>
    </cfRule>
  </conditionalFormatting>
  <conditionalFormatting sqref="G36">
    <cfRule type="expression" dxfId="31" priority="37" stopIfTrue="1">
      <formula>(H36="N")</formula>
    </cfRule>
    <cfRule type="expression" dxfId="30" priority="38" stopIfTrue="1">
      <formula>(H36="L")</formula>
    </cfRule>
    <cfRule type="expression" dxfId="29" priority="39" stopIfTrue="1">
      <formula>(H36="M")</formula>
    </cfRule>
    <cfRule type="expression" dxfId="28" priority="40">
      <formula>(H36="H")</formula>
    </cfRule>
  </conditionalFormatting>
  <conditionalFormatting sqref="G38:G39">
    <cfRule type="expression" dxfId="27" priority="33" stopIfTrue="1">
      <formula>(H38="N")</formula>
    </cfRule>
    <cfRule type="expression" dxfId="26" priority="34" stopIfTrue="1">
      <formula>(H38="L")</formula>
    </cfRule>
    <cfRule type="expression" dxfId="25" priority="35" stopIfTrue="1">
      <formula>(H38="M")</formula>
    </cfRule>
    <cfRule type="expression" dxfId="24" priority="36">
      <formula>(H38="H")</formula>
    </cfRule>
  </conditionalFormatting>
  <conditionalFormatting sqref="G41:G43">
    <cfRule type="expression" dxfId="23" priority="29" stopIfTrue="1">
      <formula>(H41="N")</formula>
    </cfRule>
    <cfRule type="expression" dxfId="22" priority="30" stopIfTrue="1">
      <formula>(H41="L")</formula>
    </cfRule>
    <cfRule type="expression" dxfId="21" priority="31" stopIfTrue="1">
      <formula>(H41="M")</formula>
    </cfRule>
    <cfRule type="expression" dxfId="20" priority="32">
      <formula>(H41="H")</formula>
    </cfRule>
  </conditionalFormatting>
  <conditionalFormatting sqref="G45:G47">
    <cfRule type="expression" dxfId="19" priority="25" stopIfTrue="1">
      <formula>(H45="N")</formula>
    </cfRule>
    <cfRule type="expression" dxfId="18" priority="26" stopIfTrue="1">
      <formula>(H45="L")</formula>
    </cfRule>
    <cfRule type="expression" dxfId="17" priority="27" stopIfTrue="1">
      <formula>(H45="M")</formula>
    </cfRule>
    <cfRule type="expression" dxfId="16" priority="28">
      <formula>(H45="H")</formula>
    </cfRule>
  </conditionalFormatting>
  <conditionalFormatting sqref="G37">
    <cfRule type="expression" dxfId="15" priority="21" stopIfTrue="1">
      <formula>(H37="N")</formula>
    </cfRule>
    <cfRule type="expression" dxfId="14" priority="22" stopIfTrue="1">
      <formula>(H37="L")</formula>
    </cfRule>
    <cfRule type="expression" dxfId="13" priority="23" stopIfTrue="1">
      <formula>(H37="M")</formula>
    </cfRule>
    <cfRule type="expression" dxfId="12" priority="24">
      <formula>(H37="H")</formula>
    </cfRule>
  </conditionalFormatting>
  <conditionalFormatting sqref="B15">
    <cfRule type="expression" dxfId="11" priority="5" stopIfTrue="1">
      <formula>(H16="N")</formula>
    </cfRule>
    <cfRule type="expression" dxfId="10" priority="6" stopIfTrue="1">
      <formula>(H15="L")</formula>
    </cfRule>
    <cfRule type="expression" dxfId="9" priority="7" stopIfTrue="1">
      <formula>(H16="M")</formula>
    </cfRule>
    <cfRule type="expression" dxfId="8" priority="8" stopIfTrue="1">
      <formula>(H16="H")</formula>
    </cfRule>
  </conditionalFormatting>
  <conditionalFormatting sqref="C1">
    <cfRule type="expression" dxfId="7" priority="1" stopIfTrue="1">
      <formula>(C1="None")</formula>
    </cfRule>
    <cfRule type="expression" dxfId="6" priority="2" stopIfTrue="1">
      <formula>(C1="Low")</formula>
    </cfRule>
    <cfRule type="expression" dxfId="5" priority="3" stopIfTrue="1">
      <formula>(C1="Medium")</formula>
    </cfRule>
    <cfRule type="expression" dxfId="4" priority="4" stopIfTrue="1">
      <formula>(C1="High")</formula>
    </cfRule>
  </conditionalFormatting>
  <dataValidations disablePrompts="1" count="1">
    <dataValidation type="list" allowBlank="1" showInputMessage="1" showErrorMessage="1" sqref="E4:E7 E13:E15 E9:E11 E20:E23 E29:E31 E25:E27 E36:E39 E45:E47 E41:E43" xr:uid="{E09D0006-0B64-424B-962F-BB4D53211A5B}">
      <formula1>"&lt;,&gt;"</formula1>
    </dataValidation>
  </dataValidations>
  <pageMargins left="0.5" right="0.5" top="0.75" bottom="0.75" header="0.27777800000000002" footer="0.27777800000000002"/>
  <pageSetup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F072-74C3-47FC-91D4-D20000DF2DC1}">
  <dimension ref="A1:F32"/>
  <sheetViews>
    <sheetView showGridLines="0" workbookViewId="0">
      <selection activeCell="B4" sqref="B4"/>
    </sheetView>
  </sheetViews>
  <sheetFormatPr baseColWidth="10" defaultColWidth="9.1640625" defaultRowHeight="15" x14ac:dyDescent="0.15"/>
  <cols>
    <col min="1" max="1" width="56.6640625" style="17" customWidth="1"/>
    <col min="2" max="2" width="9.1640625" style="17"/>
    <col min="3" max="6" width="9.1640625" style="17" hidden="1" customWidth="1"/>
    <col min="7" max="16384" width="9.1640625" style="17"/>
  </cols>
  <sheetData>
    <row r="1" spans="1:2" ht="20" customHeight="1" x14ac:dyDescent="0.15">
      <c r="A1" s="22" t="s">
        <v>42</v>
      </c>
    </row>
    <row r="2" spans="1:2" ht="15" customHeight="1" x14ac:dyDescent="0.15"/>
    <row r="3" spans="1:2" ht="15" customHeight="1" x14ac:dyDescent="0.15">
      <c r="A3" s="20" t="s">
        <v>44</v>
      </c>
      <c r="B3" s="29" t="s">
        <v>45</v>
      </c>
    </row>
    <row r="4" spans="1:2" ht="15" customHeight="1" x14ac:dyDescent="0.15">
      <c r="A4" s="9" t="s">
        <v>59</v>
      </c>
      <c r="B4" s="24" t="s">
        <v>69</v>
      </c>
    </row>
    <row r="5" spans="1:2" ht="15" customHeight="1" x14ac:dyDescent="0.15">
      <c r="A5" s="36" t="s">
        <v>61</v>
      </c>
      <c r="B5" s="24" t="s">
        <v>68</v>
      </c>
    </row>
    <row r="6" spans="1:2" ht="15" customHeight="1" x14ac:dyDescent="0.15">
      <c r="A6" s="36" t="s">
        <v>85</v>
      </c>
      <c r="B6" s="24" t="s">
        <v>68</v>
      </c>
    </row>
    <row r="7" spans="1:2" ht="15" customHeight="1" x14ac:dyDescent="0.15">
      <c r="A7" s="9" t="s">
        <v>56</v>
      </c>
      <c r="B7" s="24" t="s">
        <v>69</v>
      </c>
    </row>
    <row r="8" spans="1:2" ht="15" customHeight="1" x14ac:dyDescent="0.15">
      <c r="A8" s="9" t="s">
        <v>48</v>
      </c>
      <c r="B8" s="24" t="s">
        <v>70</v>
      </c>
    </row>
    <row r="9" spans="1:2" ht="15" customHeight="1" x14ac:dyDescent="0.15">
      <c r="A9" s="9" t="s">
        <v>52</v>
      </c>
      <c r="B9" s="24" t="s">
        <v>68</v>
      </c>
    </row>
    <row r="10" spans="1:2" ht="15" customHeight="1" x14ac:dyDescent="0.15">
      <c r="A10" s="9" t="s">
        <v>57</v>
      </c>
      <c r="B10" s="24" t="s">
        <v>68</v>
      </c>
    </row>
    <row r="11" spans="1:2" ht="15" customHeight="1" x14ac:dyDescent="0.15">
      <c r="A11" s="9" t="s">
        <v>62</v>
      </c>
      <c r="B11" s="24" t="s">
        <v>71</v>
      </c>
    </row>
    <row r="12" spans="1:2" ht="15" customHeight="1" x14ac:dyDescent="0.15">
      <c r="A12" s="9" t="s">
        <v>53</v>
      </c>
      <c r="B12" s="24" t="s">
        <v>68</v>
      </c>
    </row>
    <row r="13" spans="1:2" ht="15" customHeight="1" x14ac:dyDescent="0.15">
      <c r="A13" s="9" t="s">
        <v>54</v>
      </c>
      <c r="B13" s="24" t="s">
        <v>69</v>
      </c>
    </row>
    <row r="14" spans="1:2" ht="15" customHeight="1" x14ac:dyDescent="0.15">
      <c r="A14" s="9" t="s">
        <v>47</v>
      </c>
      <c r="B14" s="24" t="s">
        <v>68</v>
      </c>
    </row>
    <row r="15" spans="1:2" ht="15" customHeight="1" x14ac:dyDescent="0.15">
      <c r="A15" s="9" t="s">
        <v>55</v>
      </c>
      <c r="B15" s="24" t="s">
        <v>69</v>
      </c>
    </row>
    <row r="16" spans="1:2" ht="15" customHeight="1" x14ac:dyDescent="0.15">
      <c r="A16" s="17" t="s">
        <v>63</v>
      </c>
      <c r="B16" s="24" t="s">
        <v>71</v>
      </c>
    </row>
    <row r="17" spans="1:6" ht="15" customHeight="1" x14ac:dyDescent="0.15">
      <c r="A17" s="9" t="s">
        <v>46</v>
      </c>
      <c r="B17" s="24" t="s">
        <v>68</v>
      </c>
    </row>
    <row r="18" spans="1:6" ht="15" customHeight="1" x14ac:dyDescent="0.15">
      <c r="A18" s="9" t="s">
        <v>51</v>
      </c>
      <c r="B18" s="24" t="s">
        <v>70</v>
      </c>
    </row>
    <row r="19" spans="1:6" ht="15" customHeight="1" x14ac:dyDescent="0.15">
      <c r="A19" s="9" t="s">
        <v>58</v>
      </c>
      <c r="B19" s="24" t="s">
        <v>68</v>
      </c>
    </row>
    <row r="20" spans="1:6" ht="15" customHeight="1" x14ac:dyDescent="0.15">
      <c r="A20" s="9" t="s">
        <v>49</v>
      </c>
      <c r="B20" s="24" t="s">
        <v>71</v>
      </c>
    </row>
    <row r="21" spans="1:6" ht="15" customHeight="1" x14ac:dyDescent="0.15">
      <c r="A21" s="17" t="s">
        <v>60</v>
      </c>
      <c r="B21" s="24" t="s">
        <v>70</v>
      </c>
    </row>
    <row r="22" spans="1:6" ht="15" customHeight="1" x14ac:dyDescent="0.15">
      <c r="A22" s="51" t="s">
        <v>112</v>
      </c>
      <c r="B22" s="24" t="str">
        <f>'Supplier Financial Ratios'!C1</f>
        <v>High</v>
      </c>
      <c r="C22" s="24" t="s">
        <v>68</v>
      </c>
      <c r="D22" s="24" t="s">
        <v>69</v>
      </c>
      <c r="E22" s="24" t="s">
        <v>70</v>
      </c>
      <c r="F22" s="24" t="s">
        <v>71</v>
      </c>
    </row>
    <row r="23" spans="1:6" ht="15" customHeight="1" x14ac:dyDescent="0.15">
      <c r="A23" s="9" t="s">
        <v>50</v>
      </c>
      <c r="B23" s="24" t="s">
        <v>69</v>
      </c>
      <c r="C23" s="24">
        <f>COUNTIF($B$4:$B$23,"None")</f>
        <v>8</v>
      </c>
      <c r="D23" s="24">
        <f>COUNTIF($B$4:$B$23,"Low")</f>
        <v>5</v>
      </c>
      <c r="E23" s="24">
        <f>COUNTIF($B$4:$B$23,"Medium")</f>
        <v>3</v>
      </c>
      <c r="F23" s="24">
        <f>COUNTIF($B$4:$B$23,"High")</f>
        <v>4</v>
      </c>
    </row>
    <row r="24" spans="1:6" ht="15" customHeight="1" x14ac:dyDescent="0.15">
      <c r="A24" s="31" t="s">
        <v>81</v>
      </c>
      <c r="B24" s="24" t="str">
        <f>IF(NOT(C26&lt;Parameters!E6),"High",IF(NOT(C26&lt;Parameters!D6),"Medium",IF(NOT(C26&lt;Parameters!C6),"Low","None")))</f>
        <v>Medium</v>
      </c>
      <c r="C24" s="24">
        <f>C23*Parameters!B5</f>
        <v>0</v>
      </c>
      <c r="D24" s="24">
        <f>D23*Parameters!C5</f>
        <v>0.5</v>
      </c>
      <c r="E24" s="24">
        <f>E23*Parameters!D5</f>
        <v>0.89999999999999991</v>
      </c>
      <c r="F24" s="24">
        <f>F23*Parameters!E5</f>
        <v>2</v>
      </c>
    </row>
    <row r="25" spans="1:6" ht="15" customHeight="1" x14ac:dyDescent="0.15">
      <c r="C25" s="17">
        <v>1</v>
      </c>
      <c r="D25" s="17">
        <v>2</v>
      </c>
      <c r="E25" s="17">
        <v>3</v>
      </c>
      <c r="F25" s="17">
        <v>4</v>
      </c>
    </row>
    <row r="26" spans="1:6" ht="15" customHeight="1" x14ac:dyDescent="0.15">
      <c r="C26" s="17">
        <f>SUMPRODUCT(C23:F23,C25:F25)*1.25</f>
        <v>53.75</v>
      </c>
    </row>
    <row r="27" spans="1:6" ht="15" customHeight="1" x14ac:dyDescent="0.15"/>
    <row r="28" spans="1:6" ht="15" customHeight="1" x14ac:dyDescent="0.15"/>
    <row r="29" spans="1:6" ht="15" customHeight="1" x14ac:dyDescent="0.15"/>
    <row r="30" spans="1:6" ht="15" customHeight="1" x14ac:dyDescent="0.15"/>
    <row r="31" spans="1:6" ht="15" customHeight="1" x14ac:dyDescent="0.15"/>
    <row r="32" spans="1:6" ht="15" customHeight="1" x14ac:dyDescent="0.15"/>
  </sheetData>
  <sortState xmlns:xlrd2="http://schemas.microsoft.com/office/spreadsheetml/2017/richdata2" ref="A4:A23">
    <sortCondition ref="A4"/>
  </sortState>
  <conditionalFormatting sqref="B4:B24">
    <cfRule type="expression" dxfId="3" priority="1" stopIfTrue="1">
      <formula>(B4="None")</formula>
    </cfRule>
    <cfRule type="expression" dxfId="2" priority="2" stopIfTrue="1">
      <formula>(B4="Low")</formula>
    </cfRule>
    <cfRule type="expression" dxfId="1" priority="3" stopIfTrue="1">
      <formula>(B4="Medium")</formula>
    </cfRule>
    <cfRule type="expression" dxfId="0" priority="4">
      <formula>(B4="High")</formula>
    </cfRule>
  </conditionalFormatting>
  <dataValidations count="1">
    <dataValidation type="list" allowBlank="1" showInputMessage="1" showErrorMessage="1" sqref="B4:B21 B23" xr:uid="{A106AF55-CD81-453A-8A23-AB839E9544B7}">
      <formula1>"None,Low,Medium,High"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3D02-ABAF-457D-A12A-A3E473626A20}">
  <dimension ref="A1:E25"/>
  <sheetViews>
    <sheetView showGridLines="0" workbookViewId="0"/>
  </sheetViews>
  <sheetFormatPr baseColWidth="10" defaultColWidth="8.83203125" defaultRowHeight="13" x14ac:dyDescent="0.15"/>
  <cols>
    <col min="1" max="1" width="33.83203125" customWidth="1"/>
    <col min="2" max="3" width="7.6640625" customWidth="1"/>
    <col min="4" max="4" width="8.5" customWidth="1"/>
    <col min="5" max="5" width="7.6640625" customWidth="1"/>
  </cols>
  <sheetData>
    <row r="1" spans="1:5" ht="20" customHeight="1" x14ac:dyDescent="0.15">
      <c r="A1" s="27" t="s">
        <v>64</v>
      </c>
    </row>
    <row r="2" spans="1:5" ht="15" customHeight="1" x14ac:dyDescent="0.15">
      <c r="B2" s="69" t="s">
        <v>67</v>
      </c>
      <c r="C2" s="69"/>
      <c r="D2" s="69"/>
      <c r="E2" s="69"/>
    </row>
    <row r="3" spans="1:5" ht="15" customHeight="1" x14ac:dyDescent="0.15">
      <c r="B3" s="28" t="s">
        <v>68</v>
      </c>
      <c r="C3" s="28" t="s">
        <v>69</v>
      </c>
      <c r="D3" s="28" t="s">
        <v>70</v>
      </c>
      <c r="E3" s="28" t="s">
        <v>71</v>
      </c>
    </row>
    <row r="4" spans="1:5" ht="15" customHeight="1" x14ac:dyDescent="0.15">
      <c r="A4" s="26" t="s">
        <v>73</v>
      </c>
      <c r="B4" s="25">
        <v>0.03</v>
      </c>
      <c r="C4" s="25">
        <v>0.08</v>
      </c>
      <c r="D4" s="25">
        <v>0.15</v>
      </c>
      <c r="E4" s="25">
        <v>0.25</v>
      </c>
    </row>
    <row r="5" spans="1:5" ht="15" customHeight="1" x14ac:dyDescent="0.15">
      <c r="A5" s="26" t="s">
        <v>74</v>
      </c>
      <c r="B5" s="25">
        <v>0</v>
      </c>
      <c r="C5" s="25">
        <v>0.1</v>
      </c>
      <c r="D5" s="25">
        <v>0.3</v>
      </c>
      <c r="E5" s="25">
        <v>0.5</v>
      </c>
    </row>
    <row r="6" spans="1:5" ht="15" customHeight="1" x14ac:dyDescent="0.15">
      <c r="A6" s="26" t="s">
        <v>72</v>
      </c>
      <c r="B6" s="25">
        <v>0</v>
      </c>
      <c r="C6" s="25">
        <v>35</v>
      </c>
      <c r="D6" s="25">
        <v>50</v>
      </c>
      <c r="E6" s="25">
        <v>80</v>
      </c>
    </row>
    <row r="7" spans="1:5" ht="15" customHeight="1" x14ac:dyDescent="0.15"/>
    <row r="8" spans="1:5" ht="15" customHeight="1" x14ac:dyDescent="0.15"/>
    <row r="9" spans="1:5" ht="15" customHeight="1" x14ac:dyDescent="0.15"/>
    <row r="10" spans="1:5" ht="15" customHeight="1" x14ac:dyDescent="0.15"/>
    <row r="11" spans="1:5" ht="15" customHeight="1" x14ac:dyDescent="0.15"/>
    <row r="12" spans="1:5" ht="15" customHeight="1" x14ac:dyDescent="0.15"/>
    <row r="13" spans="1:5" ht="15" customHeight="1" x14ac:dyDescent="0.15"/>
    <row r="14" spans="1:5" ht="15" customHeight="1" x14ac:dyDescent="0.15"/>
    <row r="15" spans="1:5" ht="15" customHeight="1" x14ac:dyDescent="0.15"/>
    <row r="16" spans="1:5"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sheetData>
  <mergeCells count="1">
    <mergeCell ref="B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Supplier Details</vt:lpstr>
      <vt:lpstr>Supplier Financial Ratios</vt:lpstr>
      <vt:lpstr>Supplier Viability Assessment</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 Linsley</dc:creator>
  <cp:lastModifiedBy>Microsoft Office User</cp:lastModifiedBy>
  <dcterms:created xsi:type="dcterms:W3CDTF">2019-09-03T22:59:22Z</dcterms:created>
  <dcterms:modified xsi:type="dcterms:W3CDTF">2019-09-12T14:03:29Z</dcterms:modified>
</cp:coreProperties>
</file>